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emma.chapman\Desktop\Jane Pit Submission\"/>
    </mc:Choice>
  </mc:AlternateContent>
  <bookViews>
    <workbookView xWindow="-120" yWindow="-120" windowWidth="18435" windowHeight="11040"/>
  </bookViews>
  <sheets>
    <sheet name="Delivery" sheetId="5" r:id="rId1"/>
    <sheet name="Breakdown of consolidation work" sheetId="6" r:id="rId2"/>
    <sheet name="Breakdown of prof fees" sheetId="7" r:id="rId3"/>
    <sheet name="Interpretation Panels" sheetId="11" r:id="rId4"/>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6" l="1"/>
  <c r="F29" i="6"/>
  <c r="F30" i="6"/>
  <c r="F38" i="6"/>
  <c r="F39" i="6"/>
  <c r="F40" i="6"/>
  <c r="F41" i="6"/>
  <c r="F44" i="6"/>
  <c r="F18" i="6"/>
  <c r="F19" i="6"/>
  <c r="F11" i="6"/>
  <c r="F12" i="6"/>
  <c r="F14" i="6"/>
  <c r="F46" i="6"/>
  <c r="F47" i="6"/>
  <c r="F48" i="6"/>
  <c r="F6" i="5"/>
  <c r="D4" i="7"/>
  <c r="D5" i="7"/>
  <c r="D6" i="7"/>
  <c r="D7" i="7"/>
  <c r="D8" i="7"/>
  <c r="D9" i="7"/>
  <c r="D10" i="7"/>
  <c r="D12" i="7"/>
  <c r="D13" i="7"/>
  <c r="D14" i="7"/>
  <c r="D15" i="7"/>
  <c r="D16" i="7"/>
  <c r="D19" i="7"/>
  <c r="D20" i="7"/>
  <c r="D23" i="7"/>
  <c r="D25" i="7"/>
  <c r="F12" i="5"/>
  <c r="F13" i="5"/>
  <c r="F23" i="5"/>
  <c r="F25" i="5"/>
  <c r="F26" i="5"/>
  <c r="F33" i="5"/>
  <c r="F36" i="5"/>
  <c r="F40" i="5"/>
  <c r="F52" i="5"/>
  <c r="C69" i="5"/>
  <c r="D69" i="5"/>
  <c r="C68" i="5"/>
  <c r="C63" i="5"/>
  <c r="N44" i="6"/>
  <c r="N19" i="6"/>
  <c r="N14" i="6"/>
  <c r="J44" i="6"/>
  <c r="J19" i="6"/>
  <c r="J14" i="6"/>
  <c r="F59" i="5"/>
  <c r="C65" i="5"/>
  <c r="C26" i="5"/>
  <c r="C59" i="5"/>
  <c r="E58" i="5"/>
  <c r="E55" i="5"/>
  <c r="E52" i="5"/>
  <c r="E37" i="5"/>
  <c r="E33" i="5"/>
  <c r="E35" i="5"/>
  <c r="E36" i="5"/>
  <c r="E31" i="5"/>
  <c r="C40" i="5"/>
  <c r="E24" i="5"/>
  <c r="E25" i="5"/>
  <c r="E23" i="5"/>
  <c r="E26" i="5"/>
  <c r="B63" i="5"/>
  <c r="C13" i="5"/>
  <c r="E8" i="5"/>
  <c r="E12" i="5"/>
  <c r="E6" i="5"/>
  <c r="E13" i="5"/>
  <c r="B62" i="5"/>
  <c r="E59" i="5"/>
  <c r="B65" i="5"/>
  <c r="E40" i="5"/>
  <c r="B64" i="5"/>
  <c r="J46" i="6"/>
  <c r="J47" i="6"/>
  <c r="J48" i="6"/>
  <c r="N46" i="6"/>
  <c r="N47" i="6"/>
  <c r="N48" i="6"/>
  <c r="C62" i="5"/>
  <c r="D68" i="5"/>
  <c r="C64" i="5"/>
  <c r="C70" i="5"/>
  <c r="D70" i="5"/>
</calcChain>
</file>

<file path=xl/sharedStrings.xml><?xml version="1.0" encoding="utf-8"?>
<sst xmlns="http://schemas.openxmlformats.org/spreadsheetml/2006/main" count="371" uniqueCount="228">
  <si>
    <t>Delivery Phase Budget - Jane Pit Restoration Project</t>
  </si>
  <si>
    <t>Delivery Phase Capital Costs</t>
  </si>
  <si>
    <t xml:space="preserve">Cost heading </t>
  </si>
  <si>
    <t xml:space="preserve">Description </t>
  </si>
  <si>
    <t>Cost</t>
  </si>
  <si>
    <t>VAT</t>
  </si>
  <si>
    <t>Total</t>
  </si>
  <si>
    <t xml:space="preserve">Revised </t>
  </si>
  <si>
    <t>Notes</t>
  </si>
  <si>
    <t>Purchase price of items or property</t>
  </si>
  <si>
    <t>Repair and conservation work</t>
  </si>
  <si>
    <t xml:space="preserve">Repair and restoration work to Jane Pit </t>
  </si>
  <si>
    <t>See tab for breakdown</t>
  </si>
  <si>
    <t xml:space="preserve">New building work </t>
  </si>
  <si>
    <t>Other Capital work</t>
  </si>
  <si>
    <t xml:space="preserve">Landscaping </t>
  </si>
  <si>
    <t>See Landscaping plan for breakdown</t>
  </si>
  <si>
    <t>Digital outputs</t>
  </si>
  <si>
    <t>Equipment and materials (capital)</t>
  </si>
  <si>
    <t>Other costs (capital)</t>
  </si>
  <si>
    <t>Professional fees relating to any of the above (capital)</t>
  </si>
  <si>
    <t>CDM consultation and principal designer costs</t>
  </si>
  <si>
    <t>TOTAL CAPITAL COSTS</t>
  </si>
  <si>
    <t>Delivery Phase Activity Costs</t>
  </si>
  <si>
    <t>New staff costs</t>
  </si>
  <si>
    <t>Training for staff</t>
  </si>
  <si>
    <t xml:space="preserve">Paid training placements </t>
  </si>
  <si>
    <t>Training for volunteers</t>
  </si>
  <si>
    <t>Delivered in archaeological fees</t>
  </si>
  <si>
    <t>Travel for staff</t>
  </si>
  <si>
    <t>Travel and expenses for volunteers</t>
  </si>
  <si>
    <t>Equipment and materials (activity)</t>
  </si>
  <si>
    <t>Site facilities, security, fencing, wet weather contingency</t>
  </si>
  <si>
    <t>Welfare facilities £300
Site security (2 people 12 hours a night for 10 days) £3100
Fencing £260
Wet weather contingency £2540</t>
  </si>
  <si>
    <t>Other costs (activity)</t>
  </si>
  <si>
    <t xml:space="preserve">Refreshments </t>
  </si>
  <si>
    <t xml:space="preserve">Refreshments are included in all invididual event costs </t>
  </si>
  <si>
    <t>Professional fees relating to any of the above (activity)</t>
  </si>
  <si>
    <t>Design and archaeological delivery, community engagement workshops</t>
  </si>
  <si>
    <t>Excavation Jane Pit £18,000
Virtual Museum (3D digital aerial survey) £1500
Excavation reporting, analysis, archiving £9,265
Mining the archives £2,000
Tales of the pit £2,000</t>
  </si>
  <si>
    <t xml:space="preserve">TOTAL ACTIVITY COSTS </t>
  </si>
  <si>
    <t>Delivery Phase Other Costs</t>
  </si>
  <si>
    <t>Recruitment</t>
  </si>
  <si>
    <t>Publicity and promotion</t>
  </si>
  <si>
    <t>Leaflets/posters/banners</t>
  </si>
  <si>
    <t>Evaluation</t>
  </si>
  <si>
    <t>Focus of community engagement officer has shifted more towards evaluation as Dig Ventures take on a lot of the original proposed community engagement.  The CEO will provide support and contacts</t>
  </si>
  <si>
    <t xml:space="preserve">Other costs </t>
  </si>
  <si>
    <t>Launch event, other events, photography,  interpretation</t>
  </si>
  <si>
    <t>Launch event £1800
Landscape drawing session £200
Victorian / mine storytelling £20
The science of mining £20
Coffee and chat £100 
Photography £200
Inerpretation panels £4370 (see tab for breakdown)
The lightining element of the project has been removed hence the reduction in cost for this budget line</t>
  </si>
  <si>
    <t>Full cost recovery</t>
  </si>
  <si>
    <t>Contingency</t>
  </si>
  <si>
    <t>Contingency also built into consolidation works breakdown</t>
  </si>
  <si>
    <t>Contingency has been built into the consolidation works which is why this figure has reduced.</t>
  </si>
  <si>
    <t>Inflation</t>
  </si>
  <si>
    <t>Total costs of capital and activity costs with 4.75% inflation over 4 years</t>
  </si>
  <si>
    <t>The original figure was incorrect and was not 5% inflation of the originally submitted costs during stage 1</t>
  </si>
  <si>
    <t>Increased management and maintenance costs (max. 5 years)</t>
  </si>
  <si>
    <t>Grounds and building maintenance</t>
  </si>
  <si>
    <t>Long term maintenance over 5 years</t>
  </si>
  <si>
    <t xml:space="preserve">Non-cash contributions </t>
  </si>
  <si>
    <t xml:space="preserve">Volunteer time </t>
  </si>
  <si>
    <t>TOTAL OTHER COSTS</t>
  </si>
  <si>
    <t xml:space="preserve">Delivery Phase Income </t>
  </si>
  <si>
    <t>Local authority</t>
  </si>
  <si>
    <t>Other public sector</t>
  </si>
  <si>
    <t>Central government</t>
  </si>
  <si>
    <t>European Union</t>
  </si>
  <si>
    <t>Private donation - Individual</t>
  </si>
  <si>
    <t>Private donation - Trusts/Charities/Foundations</t>
  </si>
  <si>
    <t>Private donation - corporate</t>
  </si>
  <si>
    <t>Commercial business</t>
  </si>
  <si>
    <t xml:space="preserve">Own reserves </t>
  </si>
  <si>
    <t xml:space="preserve">Community Engagement Consultation.  Contribution towards landscaping </t>
  </si>
  <si>
    <t>Community Engagement Consultant - £2000 on evaluation
WTC contribution towards landscaping - £5600</t>
  </si>
  <si>
    <t>Other fundraising</t>
  </si>
  <si>
    <t>We are looking to secure some external funding - and have sent a number of sponsorship requests to local companies and submitted for grants.  See fundraising plan for more information. 
£250 already secured from Dobies</t>
  </si>
  <si>
    <t>Loan/Finance</t>
  </si>
  <si>
    <t>Town Council budget</t>
  </si>
  <si>
    <t>Non-cash contributions</t>
  </si>
  <si>
    <t>HLF Grant request</t>
  </si>
  <si>
    <t xml:space="preserve">TOTAL INCOME </t>
  </si>
  <si>
    <t>TOTALS</t>
  </si>
  <si>
    <t>Original submission at stage 1</t>
  </si>
  <si>
    <t>Revised</t>
  </si>
  <si>
    <t>Delivery Phase - Financial Summary</t>
  </si>
  <si>
    <t xml:space="preserve">Phase 1 submitted </t>
  </si>
  <si>
    <t xml:space="preserve">Phase 2 </t>
  </si>
  <si>
    <t>Difference</t>
  </si>
  <si>
    <t>Total delivery costs</t>
  </si>
  <si>
    <t>Total delivery income</t>
  </si>
  <si>
    <t>HLF delivery grant request</t>
  </si>
  <si>
    <t>HLF delivery grant %</t>
  </si>
  <si>
    <t>Project:</t>
  </si>
  <si>
    <t>Jane Pit</t>
  </si>
  <si>
    <t>Location:</t>
  </si>
  <si>
    <t xml:space="preserve">Workington </t>
  </si>
  <si>
    <t>Client:</t>
  </si>
  <si>
    <t>Workington Town Council</t>
  </si>
  <si>
    <t>Job Ref:</t>
  </si>
  <si>
    <t>Date:</t>
  </si>
  <si>
    <t>18.02.19</t>
  </si>
  <si>
    <t>Consolidation Works</t>
  </si>
  <si>
    <t>ASKIN and LITTLE</t>
  </si>
  <si>
    <t>MAYSLAND</t>
  </si>
  <si>
    <t>MGM</t>
  </si>
  <si>
    <t>REF</t>
  </si>
  <si>
    <t>DESCRIPTION</t>
  </si>
  <si>
    <t>UNIT</t>
  </si>
  <si>
    <t>QUANT</t>
  </si>
  <si>
    <t>RATE</t>
  </si>
  <si>
    <t>COST (£)</t>
  </si>
  <si>
    <t>General &amp; CDM</t>
  </si>
  <si>
    <t>Allow for acting as Principal Contractor (and if required with control of other contractors on site). Allow for all necessary information, risk assessments, statements etc. that may be necessary for the implementation of the CDM Regulations.</t>
  </si>
  <si>
    <t>item</t>
  </si>
  <si>
    <t>inc</t>
  </si>
  <si>
    <t xml:space="preserve">Allow for the fencing of the areas of work within the mine site and for setting up an external compound, safeguarding of work areas and provision of welfare facilities as required under CDM Regulations.  </t>
  </si>
  <si>
    <t>Provide access scaffold, all necessary artificial lighting and temporary electrical installations to carry out the work</t>
  </si>
  <si>
    <t>included</t>
  </si>
  <si>
    <t>Allow for initial visits, measuring up and  approvals and clarifications on Spec items and drawings.</t>
  </si>
  <si>
    <t>Sub Total</t>
  </si>
  <si>
    <t>Works to Freestanding Chimney</t>
  </si>
  <si>
    <t>Repair two external stone/brick arches. New bricks/stonework to be inserted  to re-form the arches. Work to be constructed in NHL5.0.</t>
  </si>
  <si>
    <t xml:space="preserve">Provide for the design, erection, maintenance and removal of scaffold, to provide access up to 10m from the base of the chimney. </t>
  </si>
  <si>
    <t>Allow for installing 30m of Helifix 6mm stainless steel bed reinforcement into existing masonry and repointing as necessary.</t>
  </si>
  <si>
    <t>m</t>
  </si>
  <si>
    <t>Works to Engine House</t>
  </si>
  <si>
    <t>Allow for inspection of attached chimney, from top down inside and out, by steeplejacks. Include for all temporary access requirements.</t>
  </si>
  <si>
    <t xml:space="preserve">Provide for the design, erection, maintenance and removal of scaffold, to provide access to the top of the attached chimney, and the internal and external faces of the walls. </t>
  </si>
  <si>
    <t>Take down the top 3 courses of the chimney and consolidate the top.</t>
  </si>
  <si>
    <t>Remove all vegetation growing from the structure</t>
  </si>
  <si>
    <t>Allow for sampling and testing of existing internal and external stonework, to inform specification of new stone</t>
  </si>
  <si>
    <t>Allow for sampling and testing of existing internal and external mortar, to inform specification of new mortar</t>
  </si>
  <si>
    <t>Provide new internal leaf of masonry, where internal stonework is missing. Allow for consolidation and/or removal of loose masonry. Construction to be in matching stone with NHL 2.0 lime mortar. Internal leaf approx. 300mm +/- 100mm</t>
  </si>
  <si>
    <r>
      <t>m</t>
    </r>
    <r>
      <rPr>
        <vertAlign val="superscript"/>
        <sz val="10"/>
        <rFont val="Arial"/>
        <family val="2"/>
      </rPr>
      <t>2</t>
    </r>
  </si>
  <si>
    <t>Install new internal stone sills</t>
  </si>
  <si>
    <t>No.</t>
  </si>
  <si>
    <t>Remove existing failed lintels and provide and install new 150-250mm x 200mm oak lintels, 1.6m long. (Failed steel lintel on west elevation at 2nd floor to also be removed.)</t>
  </si>
  <si>
    <t>No</t>
  </si>
  <si>
    <t>4.10</t>
  </si>
  <si>
    <t>Provide new external leaf of masonry, where external stonework is badly weathered and/or missing. Allow for consolidation and/or removal of loose masonry. Construction to be in matching stone with NHL 2.0 lime mortar. External leaf approx. 300mm +/- 100mm</t>
  </si>
  <si>
    <t>4.11</t>
  </si>
  <si>
    <t>Allow for new stone lintel over ground floor NW window</t>
  </si>
  <si>
    <t>4.12</t>
  </si>
  <si>
    <t>Allow for new stone lintel, reveals and new sill to 1st floor NW window</t>
  </si>
  <si>
    <t>4.13</t>
  </si>
  <si>
    <t>Allow for new sill for 1st floor doorway in West elevation</t>
  </si>
  <si>
    <t>4.14</t>
  </si>
  <si>
    <t>Allow for new stone lintel over small central window in east elevation</t>
  </si>
  <si>
    <t>4.15</t>
  </si>
  <si>
    <t>Allow for new stone reveals for 1st floor window in SE corner</t>
  </si>
  <si>
    <t>4.16</t>
  </si>
  <si>
    <t>Allow for stitching of 2nd floor external stone lintel over window in SW corner</t>
  </si>
  <si>
    <t>4.17</t>
  </si>
  <si>
    <t xml:space="preserve">Clean all stonework internally and externally. Allow for removal of recent painted graffiti </t>
  </si>
  <si>
    <t>4.18</t>
  </si>
  <si>
    <t>Allow for repointing of walls internally and externally (including external repointing to chimney). Joints to be raked out to twice width of bed joints, and all metal fixings in walls to be removed. Walls to be pointed in NHL 2.0 lime mortar</t>
  </si>
  <si>
    <t>4.19</t>
  </si>
  <si>
    <t>Allow for provision and installation of new Stainless Steel security bars to windows. Stainless steel to be etched and painted black. All existing bars to be removed. Windows approx. 0.9x1.5m</t>
  </si>
  <si>
    <t>4.20</t>
  </si>
  <si>
    <t>Allow for provision and installation of new Stainless Steel security bars to doors. Stainless steel to be etched and painted black. All existing bars to be removed. Doors approx. 1.1x2.3m</t>
  </si>
  <si>
    <t>4.21</t>
  </si>
  <si>
    <t>Allow for provision and installation of new Stainless Steel security bars to arched openings in attached chimney. Stainless steel to be etched and painted black. All existing bars to be removed. Openings approx. 0.7x1.5m</t>
  </si>
  <si>
    <t>4.22</t>
  </si>
  <si>
    <t>Provide and install 6mm dia. Helifix Stainless steel bed joint reinforcement as crack stitching in engine house</t>
  </si>
  <si>
    <t>4.23</t>
  </si>
  <si>
    <t>Provide and install 6mm dia. Helifix Stainless steel bed joint reinforcement  in attached chimney</t>
  </si>
  <si>
    <t>Works Total (ALL)</t>
  </si>
  <si>
    <t>Contract Contingency (15%)</t>
  </si>
  <si>
    <t>Professional Fees</t>
  </si>
  <si>
    <t>RIBA Stage 4: Technical Design \ Contract Documents  - Incl Free Standing Chimney works</t>
  </si>
  <si>
    <t>Days</t>
  </si>
  <si>
    <t>Rate</t>
  </si>
  <si>
    <t>SI &amp; Design Calculations - Preparation of tender documents (Detailed Specification, Schedule of Works, dwgs, pre-construction information,conditions of contract)</t>
  </si>
  <si>
    <t>Scheduled Monument Consent Application - Consolidation Works</t>
  </si>
  <si>
    <t>Planning Consent Application - Consolidation</t>
  </si>
  <si>
    <t>Tender Queries - Contractor Site Visits</t>
  </si>
  <si>
    <t>Tender assessment report and award</t>
  </si>
  <si>
    <t>Project Management / Meetings</t>
  </si>
  <si>
    <t>RIBA Stage 5: Construction Phase Works (Consolidation Works)</t>
  </si>
  <si>
    <t>Contract Admin (16 week contract)</t>
  </si>
  <si>
    <t>Technical Queries, Site Visits, Contract Management</t>
  </si>
  <si>
    <t>Pre-Start Meeting</t>
  </si>
  <si>
    <t>Progress Meetings (5)</t>
  </si>
  <si>
    <t>Monthly Valuations and Payment Certificates</t>
  </si>
  <si>
    <t>Other costs</t>
  </si>
  <si>
    <t>Disbursements</t>
  </si>
  <si>
    <t xml:space="preserve">Principal Designer Duties (CDM 2015) Pre-Construction </t>
  </si>
  <si>
    <t>Pre-Construction Information</t>
  </si>
  <si>
    <t>Principal Designer Duties (CDM 2015) Construction Phase</t>
  </si>
  <si>
    <t xml:space="preserve">Review Construction Phase H&amp;S Plan, Prepare H&amp;S File </t>
  </si>
  <si>
    <t>Archaeological Watching Brief</t>
  </si>
  <si>
    <t>Bat Boxes</t>
  </si>
  <si>
    <t>GRAND TOTAL</t>
  </si>
  <si>
    <t xml:space="preserve">Interpretation Panels </t>
  </si>
  <si>
    <t>Nature Sign Design</t>
  </si>
  <si>
    <t>Steel Signs</t>
  </si>
  <si>
    <t>Size</t>
  </si>
  <si>
    <t>Unit Price</t>
  </si>
  <si>
    <t>Qty</t>
  </si>
  <si>
    <t>Total </t>
  </si>
  <si>
    <t>Size A0</t>
  </si>
  <si>
    <t>Design </t>
  </si>
  <si>
    <t>Delivery</t>
  </si>
  <si>
    <t>Delivery &amp; installation </t>
  </si>
  <si>
    <t>TOTAL ON A0 SIZE</t>
  </si>
  <si>
    <t>Border Signs and Graphics</t>
  </si>
  <si>
    <t>Unit </t>
  </si>
  <si>
    <t>Steel Lectern (707x1000mm)</t>
  </si>
  <si>
    <t>Steel upright </t>
  </si>
  <si>
    <t>Installation</t>
  </si>
  <si>
    <t>TOTAL FOR STEEL LECTERN</t>
  </si>
  <si>
    <t>Fitzpatrick Woolmer</t>
  </si>
  <si>
    <t>Musketeer Steel (A0)</t>
  </si>
  <si>
    <t>Graphics panel</t>
  </si>
  <si>
    <t>Site survey</t>
  </si>
  <si>
    <t>Installation </t>
  </si>
  <si>
    <t>Design (A0)</t>
  </si>
  <si>
    <t>Proofs</t>
  </si>
  <si>
    <t>TOTAL WITH INSTALLATION</t>
  </si>
  <si>
    <t>TOTAL WITHOUT INSTALLATION </t>
  </si>
  <si>
    <t>Differentia</t>
  </si>
  <si>
    <t>Desc.</t>
  </si>
  <si>
    <t>Design &amp; artwork </t>
  </si>
  <si>
    <t>Copywriting </t>
  </si>
  <si>
    <t>Lectern &amp; panel </t>
  </si>
  <si>
    <t>Project management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</si>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</sst>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quot;£&quot;#,##0.00"/>
    <numFmt numFmtId="165" formatCode="&quot;£&quot;#,##0"/>
  </numFmts>
  <fonts count="20" x14ac:knownFonts="1">
    <font>
      <sz val="12"/>
      <color theme="1"/>
      <name val="Arial"/>
      <family val="2"/>
    </font>
    <font>
      <sz val="9"/>
      <color rgb="FF000000"/>
      <name val="Arial"/>
      <family val="2"/>
    </font>
    <font>
      <b/>
      <sz val="9"/>
      <color rgb="FF000000"/>
      <name val="Arial"/>
      <family val="2"/>
    </font>
    <font>
      <b/>
      <sz val="9"/>
      <color theme="1"/>
      <name val="Arial"/>
      <family val="2"/>
    </font>
    <font>
      <sz val="9"/>
      <color theme="1"/>
      <name val="Arial"/>
      <family val="2"/>
    </font>
    <font>
      <b/>
      <sz val="11"/>
      <color theme="1"/>
      <name val="Arial"/>
      <family val="2"/>
    </font>
    <font>
      <sz val="9"/>
      <color rgb="FFFF0000"/>
      <name val="Arial"/>
      <family val="2"/>
    </font>
    <font>
      <b/>
      <sz val="10"/>
      <color theme="1"/>
      <name val="Arial"/>
      <family val="2"/>
    </font>
    <font>
      <b/>
      <sz val="9"/>
      <color rgb="FFFF0000"/>
      <name val="Arial"/>
      <family val="2"/>
    </font>
    <font>
      <b/>
      <sz val="12"/>
      <color theme="1"/>
      <name val="Arial"/>
      <family val="2"/>
    </font>
    <font>
      <sz val="10"/>
      <color theme="1"/>
      <name val="Arial"/>
      <family val="2"/>
    </font>
    <font>
      <b/>
      <sz val="10"/>
      <color theme="1"/>
      <name val="Calibri"/>
      <family val="2"/>
      <scheme val="minor"/>
    </font>
    <font>
      <b/>
      <sz val="15"/>
      <color theme="1"/>
      <name val="Arial"/>
      <family val="2"/>
    </font>
    <font>
      <b/>
      <sz val="10"/>
      <name val="Arial"/>
      <family val="2"/>
    </font>
    <font>
      <sz val="10"/>
      <name val="Arial"/>
      <family val="2"/>
    </font>
    <font>
      <sz val="10"/>
      <name val="Calibri"/>
      <family val="2"/>
      <scheme val="minor"/>
    </font>
    <font>
      <b/>
      <sz val="10"/>
      <name val="Calibri"/>
      <family val="2"/>
      <scheme val="minor"/>
    </font>
    <font>
      <vertAlign val="superscript"/>
      <sz val="10"/>
      <name val="Arial"/>
      <family val="2"/>
    </font>
    <font>
      <sz val="9"/>
      <name val="Arial"/>
      <family val="2"/>
    </font>
    <font>
      <b/>
      <sz val="9"/>
      <name val="Arial"/>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28">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29">
    <xf numFmtId="0" fontId="0" fillId="0" borderId="0" xfId="0"/>
    <xf numFmtId="0" fontId="4" fillId="0" borderId="0" xfId="0" applyFont="1" applyBorder="1"/>
    <xf numFmtId="165" fontId="4" fillId="0" borderId="0" xfId="0" applyNumberFormat="1" applyFont="1" applyBorder="1"/>
    <xf numFmtId="0" fontId="2" fillId="2" borderId="7" xfId="0" applyFont="1" applyFill="1" applyBorder="1" applyAlignment="1">
      <alignment vertical="center"/>
    </xf>
    <xf numFmtId="4" fontId="3" fillId="2" borderId="11" xfId="0" applyNumberFormat="1" applyFont="1" applyFill="1" applyBorder="1"/>
    <xf numFmtId="165" fontId="3" fillId="2" borderId="11" xfId="0" applyNumberFormat="1" applyFont="1" applyFill="1" applyBorder="1"/>
    <xf numFmtId="0" fontId="2" fillId="0" borderId="3" xfId="0" applyFont="1" applyBorder="1" applyAlignment="1">
      <alignment vertical="center"/>
    </xf>
    <xf numFmtId="165" fontId="4" fillId="0" borderId="0" xfId="0" applyNumberFormat="1" applyFont="1" applyFill="1" applyBorder="1"/>
    <xf numFmtId="0" fontId="0" fillId="0" borderId="0" xfId="0" applyFont="1" applyBorder="1"/>
    <xf numFmtId="0" fontId="0" fillId="0" borderId="0" xfId="0" applyBorder="1"/>
    <xf numFmtId="0" fontId="2" fillId="0" borderId="6" xfId="0" applyFont="1" applyFill="1" applyBorder="1" applyAlignment="1">
      <alignment vertical="center"/>
    </xf>
    <xf numFmtId="4" fontId="3" fillId="0" borderId="0" xfId="0" applyNumberFormat="1" applyFont="1" applyFill="1" applyBorder="1"/>
    <xf numFmtId="165" fontId="3" fillId="0" borderId="0" xfId="0" applyNumberFormat="1" applyFont="1" applyFill="1" applyBorder="1"/>
    <xf numFmtId="165" fontId="0" fillId="0" borderId="0" xfId="0" applyNumberFormat="1" applyBorder="1"/>
    <xf numFmtId="4" fontId="4" fillId="0" borderId="0" xfId="0" applyNumberFormat="1" applyFont="1" applyBorder="1" applyAlignment="1">
      <alignment wrapText="1"/>
    </xf>
    <xf numFmtId="164" fontId="3" fillId="0" borderId="12" xfId="0" applyNumberFormat="1" applyFont="1" applyBorder="1" applyAlignment="1">
      <alignment horizontal="left"/>
    </xf>
    <xf numFmtId="164" fontId="3" fillId="2" borderId="13" xfId="0" applyNumberFormat="1" applyFont="1" applyFill="1" applyBorder="1" applyAlignment="1">
      <alignment horizontal="left"/>
    </xf>
    <xf numFmtId="0" fontId="2" fillId="0" borderId="0" xfId="0" applyFont="1" applyFill="1" applyBorder="1" applyAlignment="1">
      <alignment vertical="center"/>
    </xf>
    <xf numFmtId="164" fontId="3" fillId="0" borderId="0" xfId="0" applyNumberFormat="1" applyFont="1" applyFill="1" applyBorder="1"/>
    <xf numFmtId="0" fontId="2" fillId="0" borderId="7" xfId="0" applyFont="1" applyFill="1" applyBorder="1" applyAlignment="1">
      <alignment vertical="center"/>
    </xf>
    <xf numFmtId="165" fontId="3" fillId="0" borderId="0" xfId="0" applyNumberFormat="1" applyFont="1" applyFill="1" applyBorder="1" applyAlignment="1">
      <alignment horizontal="left"/>
    </xf>
    <xf numFmtId="0" fontId="2" fillId="0" borderId="4" xfId="0" applyFont="1" applyFill="1" applyBorder="1" applyAlignment="1">
      <alignment vertical="center"/>
    </xf>
    <xf numFmtId="4" fontId="3" fillId="0" borderId="10" xfId="0" applyNumberFormat="1" applyFont="1" applyFill="1" applyBorder="1"/>
    <xf numFmtId="165" fontId="3" fillId="0" borderId="5" xfId="0" applyNumberFormat="1" applyFont="1" applyFill="1" applyBorder="1"/>
    <xf numFmtId="165" fontId="3" fillId="0" borderId="8" xfId="0" applyNumberFormat="1" applyFont="1" applyFill="1" applyBorder="1" applyAlignment="1">
      <alignment horizontal="left"/>
    </xf>
    <xf numFmtId="165" fontId="3" fillId="0" borderId="11" xfId="0" applyNumberFormat="1" applyFont="1" applyFill="1" applyBorder="1" applyAlignment="1">
      <alignment horizontal="left"/>
    </xf>
    <xf numFmtId="165" fontId="3" fillId="0" borderId="9" xfId="0" applyNumberFormat="1" applyFont="1" applyFill="1" applyBorder="1" applyAlignment="1">
      <alignment horizontal="left"/>
    </xf>
    <xf numFmtId="165" fontId="3" fillId="3" borderId="0" xfId="0" applyNumberFormat="1" applyFont="1" applyFill="1" applyBorder="1" applyAlignment="1">
      <alignment horizontal="left"/>
    </xf>
    <xf numFmtId="0" fontId="1" fillId="0" borderId="0" xfId="0" applyFont="1" applyBorder="1" applyAlignment="1">
      <alignment vertical="center"/>
    </xf>
    <xf numFmtId="164" fontId="4" fillId="0" borderId="0" xfId="0" applyNumberFormat="1" applyFont="1" applyBorder="1"/>
    <xf numFmtId="0" fontId="3" fillId="0" borderId="14" xfId="0" applyFont="1" applyBorder="1"/>
    <xf numFmtId="0" fontId="1" fillId="0" borderId="6" xfId="0" applyNumberFormat="1" applyFont="1" applyBorder="1" applyAlignment="1">
      <alignment horizontal="left"/>
    </xf>
    <xf numFmtId="0" fontId="4" fillId="0" borderId="0" xfId="0" applyNumberFormat="1" applyFont="1" applyBorder="1" applyAlignment="1">
      <alignment horizontal="left"/>
    </xf>
    <xf numFmtId="0" fontId="1" fillId="0" borderId="6" xfId="0" applyNumberFormat="1" applyFont="1" applyFill="1" applyBorder="1" applyAlignment="1">
      <alignment horizontal="left"/>
    </xf>
    <xf numFmtId="0" fontId="0" fillId="0" borderId="0" xfId="0" applyNumberFormat="1" applyFont="1" applyBorder="1" applyAlignment="1">
      <alignment horizontal="left"/>
    </xf>
    <xf numFmtId="0" fontId="0" fillId="0" borderId="0" xfId="0" applyNumberFormat="1" applyBorder="1" applyAlignment="1">
      <alignment horizontal="left"/>
    </xf>
    <xf numFmtId="0" fontId="2" fillId="2" borderId="7" xfId="0" applyNumberFormat="1" applyFont="1" applyFill="1" applyBorder="1" applyAlignment="1">
      <alignment horizontal="left"/>
    </xf>
    <xf numFmtId="0" fontId="3" fillId="2" borderId="11" xfId="0" applyNumberFormat="1" applyFont="1" applyFill="1" applyBorder="1" applyAlignment="1">
      <alignment horizontal="left"/>
    </xf>
    <xf numFmtId="165" fontId="3" fillId="0" borderId="12" xfId="0" applyNumberFormat="1" applyFont="1" applyBorder="1" applyAlignment="1">
      <alignment horizontal="left"/>
    </xf>
    <xf numFmtId="165" fontId="4" fillId="0" borderId="0" xfId="0" applyNumberFormat="1" applyFont="1" applyBorder="1" applyAlignment="1">
      <alignment horizontal="left"/>
    </xf>
    <xf numFmtId="165" fontId="4" fillId="0" borderId="0" xfId="0" applyNumberFormat="1" applyFont="1" applyFill="1" applyBorder="1" applyAlignment="1">
      <alignment horizontal="left"/>
    </xf>
    <xf numFmtId="165" fontId="0" fillId="0" borderId="0" xfId="0" applyNumberFormat="1" applyFont="1" applyBorder="1" applyAlignment="1">
      <alignment horizontal="left"/>
    </xf>
    <xf numFmtId="165" fontId="0" fillId="0" borderId="0" xfId="0" applyNumberFormat="1" applyBorder="1" applyAlignment="1">
      <alignment horizontal="left"/>
    </xf>
    <xf numFmtId="165" fontId="3" fillId="2" borderId="11" xfId="0" applyNumberFormat="1" applyFont="1" applyFill="1" applyBorder="1" applyAlignment="1">
      <alignment horizontal="left"/>
    </xf>
    <xf numFmtId="165" fontId="3" fillId="2" borderId="13" xfId="0" applyNumberFormat="1" applyFont="1" applyFill="1" applyBorder="1" applyAlignment="1">
      <alignment horizontal="left"/>
    </xf>
    <xf numFmtId="0" fontId="1" fillId="0" borderId="6" xfId="0" applyFont="1" applyBorder="1" applyAlignment="1">
      <alignment horizontal="left"/>
    </xf>
    <xf numFmtId="4" fontId="4" fillId="0" borderId="0" xfId="0" applyNumberFormat="1" applyFont="1" applyBorder="1" applyAlignment="1">
      <alignment horizontal="left"/>
    </xf>
    <xf numFmtId="0" fontId="4" fillId="0" borderId="0" xfId="0" applyFont="1" applyBorder="1" applyAlignment="1">
      <alignment horizontal="left"/>
    </xf>
    <xf numFmtId="0" fontId="1" fillId="0" borderId="6" xfId="0" applyFont="1" applyFill="1" applyBorder="1" applyAlignment="1">
      <alignment horizontal="left"/>
    </xf>
    <xf numFmtId="0" fontId="0" fillId="0" borderId="0" xfId="0" applyFont="1" applyBorder="1" applyAlignment="1">
      <alignment horizontal="left"/>
    </xf>
    <xf numFmtId="4" fontId="4" fillId="0" borderId="0" xfId="0" applyNumberFormat="1" applyFont="1" applyBorder="1" applyAlignment="1">
      <alignment horizontal="left" wrapText="1"/>
    </xf>
    <xf numFmtId="0" fontId="2" fillId="2" borderId="7" xfId="0" applyFont="1" applyFill="1" applyBorder="1" applyAlignment="1">
      <alignment horizontal="left"/>
    </xf>
    <xf numFmtId="4" fontId="3" fillId="2" borderId="11" xfId="0" applyNumberFormat="1" applyFont="1" applyFill="1" applyBorder="1" applyAlignment="1">
      <alignment horizontal="left" wrapText="1"/>
    </xf>
    <xf numFmtId="0" fontId="4" fillId="0" borderId="0" xfId="0" applyFont="1" applyBorder="1" applyAlignment="1">
      <alignment horizontal="left" wrapText="1"/>
    </xf>
    <xf numFmtId="4" fontId="3" fillId="2" borderId="11" xfId="0" applyNumberFormat="1" applyFont="1" applyFill="1" applyBorder="1" applyAlignment="1">
      <alignment horizontal="left"/>
    </xf>
    <xf numFmtId="0" fontId="2" fillId="0" borderId="0" xfId="0" applyFont="1" applyBorder="1" applyAlignment="1">
      <alignment vertical="center"/>
    </xf>
    <xf numFmtId="4" fontId="4" fillId="0" borderId="0" xfId="0" applyNumberFormat="1" applyFont="1" applyBorder="1"/>
    <xf numFmtId="4" fontId="3" fillId="0" borderId="0" xfId="0" applyNumberFormat="1" applyFont="1" applyBorder="1"/>
    <xf numFmtId="0" fontId="3" fillId="0" borderId="0" xfId="0" applyFont="1" applyBorder="1"/>
    <xf numFmtId="0" fontId="2" fillId="3" borderId="0" xfId="0" applyFont="1" applyFill="1" applyBorder="1" applyAlignment="1">
      <alignment horizontal="left" vertical="center"/>
    </xf>
    <xf numFmtId="4" fontId="3" fillId="3" borderId="0" xfId="0" applyNumberFormat="1" applyFont="1" applyFill="1" applyBorder="1" applyAlignment="1">
      <alignment horizontal="left"/>
    </xf>
    <xf numFmtId="6" fontId="3" fillId="3" borderId="0" xfId="0" applyNumberFormat="1" applyFont="1" applyFill="1" applyBorder="1" applyAlignment="1">
      <alignment horizontal="left"/>
    </xf>
    <xf numFmtId="9" fontId="3" fillId="3" borderId="0" xfId="0" applyNumberFormat="1" applyFont="1" applyFill="1" applyBorder="1" applyAlignment="1">
      <alignment horizontal="left"/>
    </xf>
    <xf numFmtId="0" fontId="1" fillId="0" borderId="0" xfId="0" applyFont="1" applyFill="1" applyBorder="1" applyAlignment="1">
      <alignment vertical="center"/>
    </xf>
    <xf numFmtId="0" fontId="2" fillId="0" borderId="6" xfId="0" applyFont="1" applyBorder="1" applyAlignment="1">
      <alignment vertical="center"/>
    </xf>
    <xf numFmtId="0" fontId="3" fillId="0" borderId="8" xfId="0" applyFont="1" applyFill="1" applyBorder="1"/>
    <xf numFmtId="0" fontId="0" fillId="0" borderId="8" xfId="0" applyBorder="1"/>
    <xf numFmtId="0" fontId="4" fillId="0" borderId="8" xfId="0" applyFont="1" applyBorder="1"/>
    <xf numFmtId="0" fontId="4" fillId="0" borderId="8" xfId="0" applyFont="1" applyBorder="1" applyAlignment="1">
      <alignment wrapText="1"/>
    </xf>
    <xf numFmtId="0" fontId="0" fillId="0" borderId="9" xfId="0" applyBorder="1"/>
    <xf numFmtId="4" fontId="4" fillId="0" borderId="1" xfId="0" applyNumberFormat="1" applyFont="1" applyBorder="1"/>
    <xf numFmtId="0" fontId="4" fillId="0" borderId="1" xfId="0" applyFont="1" applyBorder="1"/>
    <xf numFmtId="0" fontId="0" fillId="0" borderId="2" xfId="0" applyBorder="1"/>
    <xf numFmtId="0" fontId="7" fillId="0" borderId="8" xfId="0" applyFont="1" applyBorder="1"/>
    <xf numFmtId="164" fontId="4" fillId="0" borderId="8" xfId="0" applyNumberFormat="1" applyFont="1" applyBorder="1" applyAlignment="1">
      <alignment wrapText="1"/>
    </xf>
    <xf numFmtId="164" fontId="4" fillId="0" borderId="1" xfId="0" applyNumberFormat="1" applyFont="1" applyBorder="1"/>
    <xf numFmtId="0" fontId="6" fillId="0" borderId="0" xfId="0" applyFont="1" applyBorder="1"/>
    <xf numFmtId="0" fontId="8" fillId="0" borderId="0" xfId="0" applyFont="1" applyBorder="1"/>
    <xf numFmtId="0" fontId="1" fillId="0" borderId="8" xfId="0" applyFont="1" applyBorder="1" applyAlignment="1">
      <alignment wrapText="1"/>
    </xf>
    <xf numFmtId="0" fontId="10" fillId="0" borderId="0" xfId="0" applyFont="1" applyAlignment="1">
      <alignment wrapText="1"/>
    </xf>
    <xf numFmtId="0" fontId="10" fillId="0" borderId="0" xfId="0" applyFont="1"/>
    <xf numFmtId="0" fontId="7" fillId="0" borderId="0" xfId="0" applyFont="1" applyAlignment="1">
      <alignment wrapText="1"/>
    </xf>
    <xf numFmtId="164" fontId="10" fillId="0" borderId="0" xfId="0" applyNumberFormat="1" applyFont="1" applyAlignment="1">
      <alignment wrapText="1"/>
    </xf>
    <xf numFmtId="0" fontId="10" fillId="0" borderId="0" xfId="0" applyFont="1" applyAlignment="1">
      <alignment vertical="top" wrapText="1"/>
    </xf>
    <xf numFmtId="164" fontId="10" fillId="0" borderId="0" xfId="0" applyNumberFormat="1" applyFont="1" applyAlignment="1">
      <alignment vertical="top" wrapText="1"/>
    </xf>
    <xf numFmtId="164" fontId="7" fillId="0" borderId="0" xfId="0" applyNumberFormat="1" applyFont="1" applyAlignment="1">
      <alignment wrapText="1"/>
    </xf>
    <xf numFmtId="0" fontId="10" fillId="2" borderId="0" xfId="0" applyFont="1" applyFill="1" applyAlignment="1">
      <alignment wrapText="1"/>
    </xf>
    <xf numFmtId="164" fontId="7" fillId="2" borderId="0" xfId="0" applyNumberFormat="1" applyFont="1" applyFill="1" applyAlignment="1">
      <alignment wrapText="1"/>
    </xf>
    <xf numFmtId="0" fontId="7" fillId="2" borderId="0" xfId="0" applyFont="1" applyFill="1" applyAlignment="1">
      <alignment horizontal="center" wrapText="1"/>
    </xf>
    <xf numFmtId="0" fontId="12" fillId="0" borderId="0" xfId="0" applyFont="1" applyAlignment="1">
      <alignment wrapText="1"/>
    </xf>
    <xf numFmtId="0" fontId="7" fillId="0" borderId="0" xfId="0" applyFont="1"/>
    <xf numFmtId="0" fontId="10" fillId="0" borderId="6" xfId="0" applyFont="1" applyBorder="1"/>
    <xf numFmtId="0" fontId="13" fillId="0" borderId="0" xfId="0" applyFont="1" applyAlignment="1">
      <alignment horizontal="left"/>
    </xf>
    <xf numFmtId="0" fontId="14" fillId="0" borderId="0" xfId="0" applyFont="1" applyAlignment="1">
      <alignment horizontal="left"/>
    </xf>
    <xf numFmtId="17" fontId="14" fillId="0" borderId="0" xfId="0" applyNumberFormat="1" applyFont="1" applyAlignment="1">
      <alignment horizontal="left"/>
    </xf>
    <xf numFmtId="0" fontId="15" fillId="0" borderId="0" xfId="0" applyFont="1"/>
    <xf numFmtId="0" fontId="13" fillId="0" borderId="15" xfId="0" applyFont="1" applyBorder="1" applyAlignment="1">
      <alignment horizontal="left" vertical="top"/>
    </xf>
    <xf numFmtId="0" fontId="16" fillId="3" borderId="16" xfId="0" applyFont="1" applyFill="1" applyBorder="1" applyAlignment="1">
      <alignment vertical="center"/>
    </xf>
    <xf numFmtId="0" fontId="16" fillId="3" borderId="17" xfId="0" applyFont="1" applyFill="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3" fillId="3" borderId="18" xfId="0" applyFont="1" applyFill="1" applyBorder="1" applyAlignment="1">
      <alignment horizontal="center" vertical="top"/>
    </xf>
    <xf numFmtId="0" fontId="13" fillId="3" borderId="19" xfId="0" applyFont="1" applyFill="1" applyBorder="1" applyAlignment="1">
      <alignment horizontal="center" vertical="top" wrapText="1"/>
    </xf>
    <xf numFmtId="0" fontId="13" fillId="3" borderId="19" xfId="0" applyFont="1" applyFill="1" applyBorder="1" applyAlignment="1">
      <alignment horizontal="center" vertical="top"/>
    </xf>
    <xf numFmtId="2" fontId="13" fillId="3" borderId="19" xfId="0" applyNumberFormat="1" applyFont="1" applyFill="1" applyBorder="1" applyAlignment="1">
      <alignment horizontal="center" vertical="top"/>
    </xf>
    <xf numFmtId="0" fontId="13" fillId="0" borderId="18" xfId="0" applyFont="1" applyBorder="1" applyAlignment="1">
      <alignment horizontal="center" vertical="top"/>
    </xf>
    <xf numFmtId="0" fontId="13" fillId="0" borderId="19" xfId="0" applyFont="1" applyBorder="1" applyAlignment="1">
      <alignment horizontal="center" vertical="top" wrapText="1"/>
    </xf>
    <xf numFmtId="0" fontId="13" fillId="0" borderId="19" xfId="0" applyFont="1" applyBorder="1" applyAlignment="1">
      <alignment horizontal="center" vertical="top"/>
    </xf>
    <xf numFmtId="2" fontId="13" fillId="0" borderId="19" xfId="0" applyNumberFormat="1" applyFont="1" applyBorder="1" applyAlignment="1">
      <alignment horizontal="center" vertical="top"/>
    </xf>
    <xf numFmtId="0" fontId="13" fillId="0" borderId="20" xfId="0" applyFont="1" applyBorder="1" applyAlignment="1">
      <alignment horizontal="left" vertical="top"/>
    </xf>
    <xf numFmtId="0" fontId="13" fillId="0" borderId="21" xfId="0" applyFont="1" applyBorder="1" applyAlignment="1">
      <alignment horizontal="left" vertical="top"/>
    </xf>
    <xf numFmtId="0" fontId="13" fillId="3" borderId="6" xfId="0" applyFont="1" applyFill="1" applyBorder="1" applyAlignment="1">
      <alignment horizontal="left" vertical="top"/>
    </xf>
    <xf numFmtId="0" fontId="10" fillId="3" borderId="0" xfId="0" applyFont="1" applyFill="1" applyBorder="1"/>
    <xf numFmtId="0" fontId="10" fillId="0" borderId="0" xfId="0" applyFont="1" applyBorder="1"/>
    <xf numFmtId="0" fontId="14" fillId="0" borderId="15" xfId="0" applyFont="1" applyBorder="1" applyAlignment="1">
      <alignment horizontal="left" vertical="top"/>
    </xf>
    <xf numFmtId="0" fontId="14" fillId="0" borderId="21" xfId="0" applyFont="1" applyBorder="1" applyAlignment="1">
      <alignment horizontal="left" vertical="top" wrapText="1"/>
    </xf>
    <xf numFmtId="0" fontId="14" fillId="3" borderId="22" xfId="0" applyFont="1" applyFill="1" applyBorder="1" applyAlignment="1">
      <alignment horizontal="center" vertical="top"/>
    </xf>
    <xf numFmtId="0" fontId="10" fillId="3" borderId="15" xfId="0" applyFont="1" applyFill="1" applyBorder="1"/>
    <xf numFmtId="8" fontId="14" fillId="3" borderId="15" xfId="0" applyNumberFormat="1" applyFont="1" applyFill="1" applyBorder="1" applyAlignment="1">
      <alignment horizontal="center" vertical="center"/>
    </xf>
    <xf numFmtId="0" fontId="14" fillId="0" borderId="22" xfId="0" applyFont="1" applyBorder="1" applyAlignment="1">
      <alignment horizontal="center" vertical="top"/>
    </xf>
    <xf numFmtId="0" fontId="13" fillId="0" borderId="15" xfId="0" applyNumberFormat="1" applyFont="1" applyBorder="1" applyAlignment="1">
      <alignment horizontal="center" vertical="top" wrapText="1"/>
    </xf>
    <xf numFmtId="8" fontId="14" fillId="0" borderId="15" xfId="0" applyNumberFormat="1" applyFont="1" applyBorder="1" applyAlignment="1">
      <alignment horizontal="center" vertical="top"/>
    </xf>
    <xf numFmtId="8" fontId="14" fillId="0" borderId="15" xfId="0" applyNumberFormat="1" applyFont="1" applyBorder="1" applyAlignment="1">
      <alignment horizontal="center" vertical="center"/>
    </xf>
    <xf numFmtId="0" fontId="14" fillId="0" borderId="15" xfId="0" applyFont="1" applyBorder="1" applyAlignment="1">
      <alignment horizontal="left" vertical="top" wrapText="1"/>
    </xf>
    <xf numFmtId="0" fontId="14" fillId="0" borderId="15" xfId="0" applyNumberFormat="1" applyFont="1" applyBorder="1" applyAlignment="1">
      <alignment horizontal="center" vertical="top" wrapText="1"/>
    </xf>
    <xf numFmtId="0" fontId="14" fillId="0" borderId="20" xfId="0" applyFont="1" applyBorder="1" applyAlignment="1">
      <alignment horizontal="left" vertical="top"/>
    </xf>
    <xf numFmtId="0" fontId="14" fillId="3" borderId="6" xfId="0" applyFont="1" applyFill="1" applyBorder="1" applyAlignment="1">
      <alignment horizontal="center" vertical="top"/>
    </xf>
    <xf numFmtId="0" fontId="11" fillId="3" borderId="0" xfId="0" applyFont="1" applyFill="1" applyBorder="1" applyAlignment="1">
      <alignment vertical="center"/>
    </xf>
    <xf numFmtId="8" fontId="13" fillId="3" borderId="23" xfId="0" applyNumberFormat="1" applyFont="1" applyFill="1" applyBorder="1" applyAlignment="1">
      <alignment horizontal="center" vertical="center"/>
    </xf>
    <xf numFmtId="0" fontId="14" fillId="0" borderId="24" xfId="0" applyFont="1" applyBorder="1" applyAlignment="1">
      <alignment horizontal="center" vertical="top"/>
    </xf>
    <xf numFmtId="0" fontId="14" fillId="0" borderId="25" xfId="0" applyNumberFormat="1" applyFont="1" applyBorder="1" applyAlignment="1">
      <alignment horizontal="center" vertical="top" wrapText="1"/>
    </xf>
    <xf numFmtId="0" fontId="11" fillId="0" borderId="25" xfId="0" applyFont="1" applyBorder="1" applyAlignment="1">
      <alignment vertical="center"/>
    </xf>
    <xf numFmtId="8" fontId="13" fillId="0" borderId="25" xfId="0" applyNumberFormat="1" applyFont="1" applyBorder="1" applyAlignment="1">
      <alignment horizontal="center" vertical="center"/>
    </xf>
    <xf numFmtId="0" fontId="10" fillId="0" borderId="24" xfId="0" applyFont="1" applyBorder="1"/>
    <xf numFmtId="0" fontId="10" fillId="0" borderId="25" xfId="0" applyFont="1" applyBorder="1"/>
    <xf numFmtId="8" fontId="7" fillId="0" borderId="25" xfId="0" applyNumberFormat="1" applyFont="1" applyBorder="1" applyAlignment="1">
      <alignment vertical="center"/>
    </xf>
    <xf numFmtId="0" fontId="13" fillId="0" borderId="21" xfId="0" applyFont="1" applyBorder="1" applyAlignment="1">
      <alignment horizontal="left" vertical="top" wrapText="1"/>
    </xf>
    <xf numFmtId="0" fontId="13" fillId="3" borderId="24" xfId="0" applyNumberFormat="1" applyFont="1" applyFill="1" applyBorder="1" applyAlignment="1">
      <alignment horizontal="center" vertical="top" wrapText="1"/>
    </xf>
    <xf numFmtId="8" fontId="14" fillId="3" borderId="25" xfId="0" applyNumberFormat="1" applyFont="1" applyFill="1" applyBorder="1" applyAlignment="1">
      <alignment horizontal="center" vertical="top"/>
    </xf>
    <xf numFmtId="8" fontId="14" fillId="3" borderId="0" xfId="0" applyNumberFormat="1" applyFont="1" applyFill="1" applyBorder="1" applyAlignment="1">
      <alignment horizontal="center" vertical="top"/>
    </xf>
    <xf numFmtId="0" fontId="14" fillId="3" borderId="15" xfId="0" applyNumberFormat="1" applyFont="1" applyFill="1" applyBorder="1" applyAlignment="1">
      <alignment horizontal="center" vertical="top"/>
    </xf>
    <xf numFmtId="8" fontId="14" fillId="3" borderId="15" xfId="0" applyNumberFormat="1" applyFont="1" applyFill="1" applyBorder="1" applyAlignment="1">
      <alignment horizontal="center" vertical="top"/>
    </xf>
    <xf numFmtId="0" fontId="14" fillId="0" borderId="22" xfId="0" applyFont="1" applyFill="1" applyBorder="1" applyAlignment="1">
      <alignment horizontal="center" vertical="top"/>
    </xf>
    <xf numFmtId="0" fontId="14" fillId="0" borderId="15" xfId="0" applyNumberFormat="1" applyFont="1" applyFill="1" applyBorder="1" applyAlignment="1">
      <alignment horizontal="center" vertical="top"/>
    </xf>
    <xf numFmtId="0" fontId="14" fillId="0" borderId="15"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15" xfId="0" quotePrefix="1" applyFont="1" applyBorder="1" applyAlignment="1">
      <alignment horizontal="left" vertical="top"/>
    </xf>
    <xf numFmtId="0" fontId="14" fillId="3" borderId="24" xfId="0" applyFont="1" applyFill="1" applyBorder="1" applyAlignment="1">
      <alignment horizontal="center" vertical="top"/>
    </xf>
    <xf numFmtId="0" fontId="14" fillId="3" borderId="25" xfId="0" applyNumberFormat="1" applyFont="1" applyFill="1" applyBorder="1" applyAlignment="1">
      <alignment horizontal="center" vertical="top"/>
    </xf>
    <xf numFmtId="0" fontId="11" fillId="3" borderId="25" xfId="0" applyFont="1" applyFill="1" applyBorder="1" applyAlignment="1">
      <alignment vertical="center"/>
    </xf>
    <xf numFmtId="8" fontId="13" fillId="3" borderId="21" xfId="0" applyNumberFormat="1" applyFont="1" applyFill="1" applyBorder="1" applyAlignment="1">
      <alignment horizontal="center" vertical="center"/>
    </xf>
    <xf numFmtId="8" fontId="7" fillId="0" borderId="20" xfId="0" applyNumberFormat="1" applyFont="1" applyBorder="1" applyAlignment="1">
      <alignment vertical="center"/>
    </xf>
    <xf numFmtId="0" fontId="13" fillId="0" borderId="15" xfId="0" applyFont="1" applyBorder="1" applyAlignment="1">
      <alignment horizontal="left" vertical="top" wrapText="1"/>
    </xf>
    <xf numFmtId="0" fontId="10" fillId="3" borderId="6" xfId="0" applyFont="1" applyFill="1" applyBorder="1"/>
    <xf numFmtId="0" fontId="14" fillId="3" borderId="18" xfId="0" applyFont="1" applyFill="1" applyBorder="1" applyAlignment="1">
      <alignment horizontal="center" vertical="top"/>
    </xf>
    <xf numFmtId="0" fontId="14" fillId="0" borderId="18" xfId="0" applyFont="1" applyBorder="1" applyAlignment="1">
      <alignment horizontal="center" vertical="top"/>
    </xf>
    <xf numFmtId="9" fontId="14" fillId="3" borderId="15" xfId="0" applyNumberFormat="1" applyFont="1" applyFill="1" applyBorder="1" applyAlignment="1">
      <alignment horizontal="center" vertical="top"/>
    </xf>
    <xf numFmtId="0" fontId="14" fillId="0" borderId="15" xfId="0" applyNumberFormat="1" applyFont="1" applyBorder="1" applyAlignment="1">
      <alignment horizontal="center" vertical="top"/>
    </xf>
    <xf numFmtId="9" fontId="14" fillId="0" borderId="15" xfId="0" applyNumberFormat="1" applyFont="1" applyFill="1" applyBorder="1" applyAlignment="1">
      <alignment horizontal="center" vertical="top"/>
    </xf>
    <xf numFmtId="0" fontId="14" fillId="3" borderId="26" xfId="0" applyFont="1" applyFill="1" applyBorder="1" applyAlignment="1">
      <alignment horizontal="center" vertical="top"/>
    </xf>
    <xf numFmtId="0" fontId="14" fillId="3" borderId="27" xfId="0" applyNumberFormat="1" applyFont="1" applyFill="1" applyBorder="1" applyAlignment="1">
      <alignment horizontal="center" vertical="top"/>
    </xf>
    <xf numFmtId="6" fontId="14" fillId="3" borderId="27" xfId="0" applyNumberFormat="1" applyFont="1" applyFill="1" applyBorder="1" applyAlignment="1">
      <alignment horizontal="center" vertical="top"/>
    </xf>
    <xf numFmtId="8" fontId="14" fillId="3" borderId="27" xfId="0" applyNumberFormat="1" applyFont="1" applyFill="1" applyBorder="1" applyAlignment="1">
      <alignment horizontal="center" vertical="top"/>
    </xf>
    <xf numFmtId="0" fontId="14" fillId="0" borderId="26" xfId="0" applyFont="1" applyBorder="1" applyAlignment="1">
      <alignment horizontal="center" vertical="top"/>
    </xf>
    <xf numFmtId="0" fontId="14" fillId="0" borderId="27" xfId="0" applyNumberFormat="1" applyFont="1" applyFill="1" applyBorder="1" applyAlignment="1">
      <alignment horizontal="center" vertical="top"/>
    </xf>
    <xf numFmtId="6" fontId="14" fillId="0" borderId="27" xfId="0" applyNumberFormat="1" applyFont="1" applyBorder="1" applyAlignment="1">
      <alignment horizontal="center" vertical="top"/>
    </xf>
    <xf numFmtId="8" fontId="14" fillId="0" borderId="27" xfId="0" applyNumberFormat="1" applyFont="1" applyBorder="1" applyAlignment="1">
      <alignment horizontal="center" vertical="top"/>
    </xf>
    <xf numFmtId="0" fontId="11" fillId="0" borderId="0" xfId="0" applyFont="1" applyBorder="1" applyAlignment="1">
      <alignment vertical="center"/>
    </xf>
    <xf numFmtId="8" fontId="7" fillId="0" borderId="0" xfId="0" applyNumberFormat="1" applyFont="1" applyAlignment="1">
      <alignment vertical="center"/>
    </xf>
    <xf numFmtId="0" fontId="14" fillId="0" borderId="0" xfId="0" applyFont="1" applyFill="1" applyBorder="1" applyAlignment="1">
      <alignment horizontal="left" vertical="top" wrapText="1"/>
    </xf>
    <xf numFmtId="8" fontId="13" fillId="0" borderId="0" xfId="0" applyNumberFormat="1" applyFont="1" applyAlignment="1">
      <alignment vertical="center" wrapText="1"/>
    </xf>
    <xf numFmtId="8" fontId="7" fillId="0" borderId="25" xfId="0" applyNumberFormat="1" applyFont="1" applyBorder="1"/>
    <xf numFmtId="8" fontId="7" fillId="0" borderId="0" xfId="0" applyNumberFormat="1" applyFont="1"/>
    <xf numFmtId="8" fontId="7" fillId="0" borderId="0" xfId="0" applyNumberFormat="1" applyFont="1" applyBorder="1"/>
    <xf numFmtId="164" fontId="10" fillId="0" borderId="0" xfId="0" applyNumberFormat="1" applyFont="1"/>
    <xf numFmtId="164" fontId="11" fillId="0" borderId="0" xfId="0" applyNumberFormat="1" applyFont="1"/>
    <xf numFmtId="164" fontId="10" fillId="0" borderId="0" xfId="0" applyNumberFormat="1" applyFont="1" applyAlignment="1">
      <alignment horizontal="right"/>
    </xf>
    <xf numFmtId="0" fontId="11" fillId="0" borderId="0" xfId="0" applyFont="1" applyAlignment="1">
      <alignment horizontal="right"/>
    </xf>
    <xf numFmtId="0" fontId="11" fillId="0" borderId="0" xfId="0" applyFont="1"/>
    <xf numFmtId="164" fontId="10" fillId="0" borderId="0" xfId="0" applyNumberFormat="1" applyFont="1" applyBorder="1"/>
    <xf numFmtId="0" fontId="11" fillId="0" borderId="0" xfId="0" applyFont="1" applyBorder="1"/>
    <xf numFmtId="8" fontId="11" fillId="0" borderId="0" xfId="0" applyNumberFormat="1" applyFont="1" applyBorder="1"/>
    <xf numFmtId="0" fontId="0" fillId="0" borderId="0" xfId="0" applyAlignment="1">
      <alignment vertical="center" wrapText="1"/>
    </xf>
    <xf numFmtId="0" fontId="9" fillId="0" borderId="4" xfId="0" applyFont="1"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9" fillId="0" borderId="6" xfId="0" applyFont="1" applyBorder="1" applyAlignment="1">
      <alignment vertical="center" wrapText="1"/>
    </xf>
    <xf numFmtId="0" fontId="9" fillId="0" borderId="0" xfId="0" applyFont="1" applyBorder="1" applyAlignment="1">
      <alignment vertical="center" wrapText="1"/>
    </xf>
    <xf numFmtId="0" fontId="9" fillId="0" borderId="8" xfId="0" applyFont="1" applyBorder="1" applyAlignment="1">
      <alignment vertical="center" wrapText="1"/>
    </xf>
    <xf numFmtId="6" fontId="0" fillId="0" borderId="8" xfId="0" applyNumberFormat="1" applyBorder="1" applyAlignment="1">
      <alignment vertical="center" wrapText="1"/>
    </xf>
    <xf numFmtId="0" fontId="9" fillId="2" borderId="7" xfId="0" applyFont="1" applyFill="1" applyBorder="1" applyAlignment="1">
      <alignment vertical="center" wrapText="1"/>
    </xf>
    <xf numFmtId="0" fontId="9" fillId="2" borderId="11" xfId="0" applyFont="1" applyFill="1" applyBorder="1" applyAlignment="1">
      <alignment vertical="center" wrapText="1"/>
    </xf>
    <xf numFmtId="6" fontId="9" fillId="2" borderId="9" xfId="0" applyNumberFormat="1" applyFont="1" applyFill="1" applyBorder="1" applyAlignment="1">
      <alignment vertical="center" wrapText="1"/>
    </xf>
    <xf numFmtId="0" fontId="9" fillId="0" borderId="10" xfId="0" applyFont="1" applyBorder="1" applyAlignment="1">
      <alignment vertical="center" wrapText="1"/>
    </xf>
    <xf numFmtId="0" fontId="9" fillId="0" borderId="5" xfId="0" applyFont="1" applyBorder="1" applyAlignment="1">
      <alignment vertical="center" wrapText="1"/>
    </xf>
    <xf numFmtId="6" fontId="0" fillId="0" borderId="0" xfId="0" applyNumberFormat="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6" fontId="9" fillId="2" borderId="8" xfId="0" applyNumberFormat="1" applyFont="1" applyFill="1" applyBorder="1" applyAlignment="1">
      <alignment vertical="center" wrapText="1"/>
    </xf>
    <xf numFmtId="164" fontId="3" fillId="0" borderId="12" xfId="0" applyNumberFormat="1" applyFont="1" applyFill="1" applyBorder="1" applyAlignment="1">
      <alignment horizontal="left"/>
    </xf>
    <xf numFmtId="164" fontId="19" fillId="0" borderId="12" xfId="0" applyNumberFormat="1" applyFont="1" applyBorder="1" applyAlignment="1">
      <alignment horizontal="left"/>
    </xf>
    <xf numFmtId="165" fontId="3" fillId="0" borderId="12" xfId="0" applyNumberFormat="1" applyFont="1" applyFill="1" applyBorder="1" applyAlignment="1">
      <alignment horizontal="left"/>
    </xf>
    <xf numFmtId="164" fontId="19" fillId="0" borderId="12" xfId="0" applyNumberFormat="1" applyFont="1" applyFill="1" applyBorder="1" applyAlignment="1">
      <alignment horizontal="left"/>
    </xf>
    <xf numFmtId="0" fontId="18" fillId="0" borderId="8" xfId="0" applyFont="1" applyBorder="1" applyAlignment="1">
      <alignment wrapText="1"/>
    </xf>
    <xf numFmtId="0" fontId="14" fillId="0" borderId="15" xfId="0" applyFont="1" applyFill="1" applyBorder="1" applyAlignment="1">
      <alignment horizontal="left" vertical="top"/>
    </xf>
    <xf numFmtId="0" fontId="14" fillId="0" borderId="15" xfId="0" applyFont="1" applyFill="1" applyBorder="1" applyAlignment="1">
      <alignment horizontal="left" wrapText="1"/>
    </xf>
    <xf numFmtId="0" fontId="14" fillId="0" borderId="0" xfId="0" applyFont="1" applyFill="1"/>
    <xf numFmtId="0" fontId="14" fillId="0" borderId="0" xfId="0" applyFont="1" applyFill="1" applyAlignment="1">
      <alignment horizontal="right"/>
    </xf>
    <xf numFmtId="0" fontId="14" fillId="0" borderId="0" xfId="0" applyFont="1" applyFill="1" applyAlignment="1">
      <alignment horizontal="left"/>
    </xf>
    <xf numFmtId="0" fontId="14" fillId="3" borderId="0" xfId="0" applyFont="1" applyFill="1" applyBorder="1" applyAlignment="1">
      <alignment horizontal="left" vertical="top" wrapText="1"/>
    </xf>
    <xf numFmtId="0" fontId="10" fillId="3" borderId="0" xfId="0" applyFont="1" applyFill="1"/>
    <xf numFmtId="8" fontId="7" fillId="3" borderId="0" xfId="0" applyNumberFormat="1" applyFont="1" applyFill="1" applyAlignment="1">
      <alignment vertical="center"/>
    </xf>
    <xf numFmtId="0" fontId="15" fillId="3" borderId="0" xfId="0" applyFont="1" applyFill="1"/>
    <xf numFmtId="8" fontId="13" fillId="3" borderId="0" xfId="0" applyNumberFormat="1" applyFont="1" applyFill="1" applyAlignment="1">
      <alignment vertical="center" wrapText="1"/>
    </xf>
    <xf numFmtId="0" fontId="7" fillId="3" borderId="0" xfId="0" applyFont="1" applyFill="1" applyAlignment="1">
      <alignment horizontal="right"/>
    </xf>
    <xf numFmtId="0" fontId="7" fillId="3" borderId="0" xfId="0" applyFont="1" applyFill="1"/>
    <xf numFmtId="8" fontId="7" fillId="3" borderId="25" xfId="0" applyNumberFormat="1" applyFont="1" applyFill="1" applyBorder="1"/>
    <xf numFmtId="164" fontId="14" fillId="0" borderId="0" xfId="0" applyNumberFormat="1" applyFont="1" applyFill="1" applyAlignment="1">
      <alignment horizontal="right"/>
    </xf>
    <xf numFmtId="4" fontId="0" fillId="0" borderId="0" xfId="0" applyNumberFormat="1" applyBorder="1"/>
    <xf numFmtId="165" fontId="19" fillId="0" borderId="12" xfId="0" applyNumberFormat="1" applyFont="1" applyFill="1" applyBorder="1" applyAlignment="1">
      <alignment horizontal="left"/>
    </xf>
    <xf numFmtId="0" fontId="18" fillId="0" borderId="8" xfId="0" applyFont="1" applyFill="1" applyBorder="1" applyAlignment="1">
      <alignment wrapText="1"/>
    </xf>
    <xf numFmtId="165" fontId="18" fillId="0" borderId="0" xfId="0" applyNumberFormat="1" applyFont="1" applyFill="1" applyBorder="1"/>
    <xf numFmtId="0" fontId="18" fillId="0" borderId="6" xfId="0" applyFont="1" applyFill="1" applyBorder="1" applyAlignment="1">
      <alignment horizontal="left"/>
    </xf>
    <xf numFmtId="4" fontId="18" fillId="0" borderId="0" xfId="0" applyNumberFormat="1" applyFont="1" applyFill="1" applyBorder="1" applyAlignment="1">
      <alignment horizontal="left"/>
    </xf>
    <xf numFmtId="0" fontId="5" fillId="0" borderId="0" xfId="0" applyFont="1" applyBorder="1" applyAlignment="1">
      <alignment horizontal="center"/>
    </xf>
    <xf numFmtId="0" fontId="1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
  <sheetViews>
    <sheetView tabSelected="1" zoomScaleNormal="100" workbookViewId="0">
      <selection sqref="A1:G1"/>
    </sheetView>
  </sheetViews>
  <sheetFormatPr defaultColWidth="8.88671875" defaultRowHeight="15" x14ac:dyDescent="0.2"/>
  <cols>
    <col min="1" max="1" width="39.77734375" style="9" bestFit="1" customWidth="1"/>
    <col min="2" max="2" width="35.109375" style="9" customWidth="1"/>
    <col min="3" max="3" width="8.88671875" style="9" customWidth="1"/>
    <col min="4" max="4" width="8.44140625" style="9" customWidth="1"/>
    <col min="5" max="5" width="6.5546875" style="9" customWidth="1"/>
    <col min="6" max="6" width="10.21875" style="9" customWidth="1"/>
    <col min="7" max="7" width="43.33203125" style="9" customWidth="1"/>
    <col min="8" max="8" width="10" style="9" bestFit="1" customWidth="1"/>
    <col min="9" max="16384" width="8.88671875" style="9"/>
  </cols>
  <sheetData>
    <row r="1" spans="1:7" ht="15.75" x14ac:dyDescent="0.25">
      <c r="A1" s="227" t="s">
        <v>0</v>
      </c>
      <c r="B1" s="227"/>
      <c r="C1" s="227"/>
      <c r="D1" s="227"/>
      <c r="E1" s="227"/>
      <c r="F1" s="227"/>
      <c r="G1" s="227"/>
    </row>
    <row r="2" spans="1:7" ht="15.75" thickBot="1" x14ac:dyDescent="0.25">
      <c r="A2" s="55"/>
      <c r="B2" s="56"/>
      <c r="C2" s="1"/>
      <c r="D2" s="1"/>
      <c r="E2" s="1"/>
      <c r="F2" s="1"/>
    </row>
    <row r="3" spans="1:7" ht="15.75" thickBot="1" x14ac:dyDescent="0.25">
      <c r="A3" s="6" t="s">
        <v>1</v>
      </c>
      <c r="B3" s="70"/>
      <c r="C3" s="71"/>
      <c r="D3" s="71"/>
      <c r="E3" s="71"/>
      <c r="F3" s="71"/>
      <c r="G3" s="72"/>
    </row>
    <row r="4" spans="1:7" x14ac:dyDescent="0.2">
      <c r="A4" s="64" t="s">
        <v>2</v>
      </c>
      <c r="B4" s="57" t="s">
        <v>3</v>
      </c>
      <c r="C4" s="58" t="s">
        <v>4</v>
      </c>
      <c r="D4" s="58" t="s">
        <v>5</v>
      </c>
      <c r="E4" s="58" t="s">
        <v>6</v>
      </c>
      <c r="F4" s="30" t="s">
        <v>7</v>
      </c>
      <c r="G4" s="65" t="s">
        <v>8</v>
      </c>
    </row>
    <row r="5" spans="1:7" x14ac:dyDescent="0.2">
      <c r="A5" s="31" t="s">
        <v>9</v>
      </c>
      <c r="B5" s="32"/>
      <c r="C5" s="39">
        <v>0</v>
      </c>
      <c r="D5" s="39"/>
      <c r="E5" s="39"/>
      <c r="F5" s="38"/>
      <c r="G5" s="66"/>
    </row>
    <row r="6" spans="1:7" x14ac:dyDescent="0.2">
      <c r="A6" s="31" t="s">
        <v>10</v>
      </c>
      <c r="B6" s="32" t="s">
        <v>11</v>
      </c>
      <c r="C6" s="39">
        <v>129000</v>
      </c>
      <c r="D6" s="39"/>
      <c r="E6" s="39">
        <f>C6</f>
        <v>129000</v>
      </c>
      <c r="F6" s="204">
        <f>'Breakdown of consolidation work'!F48</f>
        <v>176295</v>
      </c>
      <c r="G6" s="67" t="s">
        <v>12</v>
      </c>
    </row>
    <row r="7" spans="1:7" x14ac:dyDescent="0.2">
      <c r="A7" s="31" t="s">
        <v>13</v>
      </c>
      <c r="B7" s="32"/>
      <c r="C7" s="39">
        <v>0</v>
      </c>
      <c r="D7" s="39"/>
      <c r="E7" s="39"/>
      <c r="F7" s="204"/>
      <c r="G7" s="67"/>
    </row>
    <row r="8" spans="1:7" x14ac:dyDescent="0.2">
      <c r="A8" s="31" t="s">
        <v>14</v>
      </c>
      <c r="B8" s="32" t="s">
        <v>15</v>
      </c>
      <c r="C8" s="39">
        <v>32300</v>
      </c>
      <c r="D8" s="39"/>
      <c r="E8" s="39">
        <f>C8</f>
        <v>32300</v>
      </c>
      <c r="F8" s="222">
        <v>20706</v>
      </c>
      <c r="G8" s="223" t="s">
        <v>16</v>
      </c>
    </row>
    <row r="9" spans="1:7" x14ac:dyDescent="0.2">
      <c r="A9" s="31" t="s">
        <v>17</v>
      </c>
      <c r="B9" s="32"/>
      <c r="C9" s="39">
        <v>0</v>
      </c>
      <c r="D9" s="39"/>
      <c r="E9" s="39"/>
      <c r="F9" s="204"/>
      <c r="G9" s="67"/>
    </row>
    <row r="10" spans="1:7" x14ac:dyDescent="0.2">
      <c r="A10" s="33" t="s">
        <v>18</v>
      </c>
      <c r="B10" s="34"/>
      <c r="C10" s="40">
        <v>0</v>
      </c>
      <c r="D10" s="41"/>
      <c r="E10" s="40"/>
      <c r="F10" s="204"/>
      <c r="G10" s="67"/>
    </row>
    <row r="11" spans="1:7" x14ac:dyDescent="0.2">
      <c r="A11" s="33" t="s">
        <v>19</v>
      </c>
      <c r="B11" s="35"/>
      <c r="C11" s="40">
        <v>0</v>
      </c>
      <c r="D11" s="42"/>
      <c r="E11" s="40"/>
      <c r="F11" s="204"/>
      <c r="G11" s="67"/>
    </row>
    <row r="12" spans="1:7" x14ac:dyDescent="0.2">
      <c r="A12" s="31" t="s">
        <v>20</v>
      </c>
      <c r="B12" s="32" t="s">
        <v>21</v>
      </c>
      <c r="C12" s="39">
        <v>2700</v>
      </c>
      <c r="D12" s="39"/>
      <c r="E12" s="39">
        <f t="shared" ref="E12" si="0">C12</f>
        <v>2700</v>
      </c>
      <c r="F12" s="204">
        <f>'Breakdown of prof fees'!D25</f>
        <v>32630</v>
      </c>
      <c r="G12" s="78" t="s">
        <v>12</v>
      </c>
    </row>
    <row r="13" spans="1:7" ht="15.75" thickBot="1" x14ac:dyDescent="0.25">
      <c r="A13" s="36" t="s">
        <v>22</v>
      </c>
      <c r="B13" s="37"/>
      <c r="C13" s="43">
        <f>SUM(C6:C12)</f>
        <v>164000</v>
      </c>
      <c r="D13" s="43"/>
      <c r="E13" s="43">
        <f>SUM(E6:E12)</f>
        <v>164000</v>
      </c>
      <c r="F13" s="44">
        <f>SUM(F5:F12)</f>
        <v>229631</v>
      </c>
      <c r="G13" s="69"/>
    </row>
    <row r="14" spans="1:7" ht="15.75" thickBot="1" x14ac:dyDescent="0.25">
      <c r="A14" s="55"/>
      <c r="B14" s="56"/>
      <c r="C14" s="1"/>
      <c r="D14" s="1"/>
      <c r="E14" s="56"/>
      <c r="F14" s="29"/>
    </row>
    <row r="15" spans="1:7" ht="15.75" thickBot="1" x14ac:dyDescent="0.25">
      <c r="A15" s="6" t="s">
        <v>23</v>
      </c>
      <c r="B15" s="70"/>
      <c r="C15" s="71"/>
      <c r="D15" s="71"/>
      <c r="E15" s="71"/>
      <c r="F15" s="75"/>
      <c r="G15" s="72"/>
    </row>
    <row r="16" spans="1:7" x14ac:dyDescent="0.2">
      <c r="A16" s="64" t="s">
        <v>2</v>
      </c>
      <c r="B16" s="57" t="s">
        <v>3</v>
      </c>
      <c r="C16" s="58" t="s">
        <v>4</v>
      </c>
      <c r="D16" s="58" t="s">
        <v>5</v>
      </c>
      <c r="E16" s="58" t="s">
        <v>6</v>
      </c>
      <c r="F16" s="30" t="s">
        <v>7</v>
      </c>
      <c r="G16" s="73" t="s">
        <v>8</v>
      </c>
    </row>
    <row r="17" spans="1:7" x14ac:dyDescent="0.2">
      <c r="A17" s="45" t="s">
        <v>24</v>
      </c>
      <c r="B17" s="46"/>
      <c r="C17" s="1"/>
      <c r="D17" s="1"/>
      <c r="E17" s="1"/>
      <c r="F17" s="15"/>
      <c r="G17" s="66"/>
    </row>
    <row r="18" spans="1:7" x14ac:dyDescent="0.2">
      <c r="A18" s="45" t="s">
        <v>25</v>
      </c>
      <c r="B18" s="47"/>
      <c r="C18" s="2"/>
      <c r="D18" s="2"/>
      <c r="E18" s="2"/>
      <c r="F18" s="15"/>
      <c r="G18" s="66"/>
    </row>
    <row r="19" spans="1:7" x14ac:dyDescent="0.2">
      <c r="A19" s="45" t="s">
        <v>26</v>
      </c>
      <c r="B19" s="46"/>
      <c r="C19" s="1"/>
      <c r="D19" s="1"/>
      <c r="E19" s="1"/>
      <c r="F19" s="15"/>
      <c r="G19" s="66"/>
    </row>
    <row r="20" spans="1:7" x14ac:dyDescent="0.2">
      <c r="A20" s="45" t="s">
        <v>27</v>
      </c>
      <c r="B20" s="47" t="s">
        <v>28</v>
      </c>
      <c r="C20" s="2"/>
      <c r="D20" s="2"/>
      <c r="E20" s="2"/>
      <c r="F20" s="15"/>
      <c r="G20" s="66"/>
    </row>
    <row r="21" spans="1:7" x14ac:dyDescent="0.2">
      <c r="A21" s="45" t="s">
        <v>29</v>
      </c>
      <c r="B21" s="46"/>
      <c r="C21" s="1"/>
      <c r="D21" s="1"/>
      <c r="E21" s="1"/>
      <c r="F21" s="15"/>
      <c r="G21" s="66"/>
    </row>
    <row r="22" spans="1:7" x14ac:dyDescent="0.2">
      <c r="A22" s="48" t="s">
        <v>30</v>
      </c>
      <c r="B22" s="49"/>
      <c r="C22" s="7"/>
      <c r="D22" s="8"/>
      <c r="E22" s="7"/>
      <c r="F22" s="15"/>
      <c r="G22" s="66"/>
    </row>
    <row r="23" spans="1:7" ht="48" x14ac:dyDescent="0.2">
      <c r="A23" s="48" t="s">
        <v>31</v>
      </c>
      <c r="B23" s="47" t="s">
        <v>32</v>
      </c>
      <c r="C23" s="7">
        <v>8200</v>
      </c>
      <c r="D23" s="13"/>
      <c r="E23" s="7">
        <f>C23</f>
        <v>8200</v>
      </c>
      <c r="F23" s="203">
        <f>300+3100+260+2540</f>
        <v>6200</v>
      </c>
      <c r="G23" s="74" t="s">
        <v>33</v>
      </c>
    </row>
    <row r="24" spans="1:7" x14ac:dyDescent="0.2">
      <c r="A24" s="48" t="s">
        <v>34</v>
      </c>
      <c r="B24" s="47" t="s">
        <v>35</v>
      </c>
      <c r="C24" s="7">
        <v>300</v>
      </c>
      <c r="D24" s="13"/>
      <c r="E24" s="7">
        <f t="shared" ref="E24:E25" si="1">C24</f>
        <v>300</v>
      </c>
      <c r="F24" s="202">
        <v>0</v>
      </c>
      <c r="G24" s="67" t="s">
        <v>36</v>
      </c>
    </row>
    <row r="25" spans="1:7" ht="60" x14ac:dyDescent="0.2">
      <c r="A25" s="45" t="s">
        <v>37</v>
      </c>
      <c r="B25" s="50" t="s">
        <v>38</v>
      </c>
      <c r="C25" s="2">
        <v>19800</v>
      </c>
      <c r="D25" s="2"/>
      <c r="E25" s="7">
        <f t="shared" si="1"/>
        <v>19800</v>
      </c>
      <c r="F25" s="203">
        <f>18000+1500+9265+2000+2000</f>
        <v>32765</v>
      </c>
      <c r="G25" s="74" t="s">
        <v>39</v>
      </c>
    </row>
    <row r="26" spans="1:7" ht="15.75" thickBot="1" x14ac:dyDescent="0.25">
      <c r="A26" s="51" t="s">
        <v>40</v>
      </c>
      <c r="B26" s="52"/>
      <c r="C26" s="5">
        <f>SUM(C23:C25)</f>
        <v>28300</v>
      </c>
      <c r="D26" s="5"/>
      <c r="E26" s="5">
        <f>SUM(E23:E25)</f>
        <v>28300</v>
      </c>
      <c r="F26" s="16">
        <f>SUM(F17:F25)</f>
        <v>38965</v>
      </c>
      <c r="G26" s="69"/>
    </row>
    <row r="27" spans="1:7" ht="15.75" thickBot="1" x14ac:dyDescent="0.25">
      <c r="A27" s="28"/>
      <c r="B27" s="14"/>
      <c r="C27" s="2"/>
      <c r="D27" s="2"/>
      <c r="E27" s="7"/>
      <c r="F27" s="29"/>
    </row>
    <row r="28" spans="1:7" ht="15.75" thickBot="1" x14ac:dyDescent="0.25">
      <c r="A28" s="6" t="s">
        <v>41</v>
      </c>
      <c r="B28" s="70"/>
      <c r="C28" s="71"/>
      <c r="D28" s="71"/>
      <c r="E28" s="71"/>
      <c r="F28" s="75"/>
      <c r="G28" s="72"/>
    </row>
    <row r="29" spans="1:7" x14ac:dyDescent="0.2">
      <c r="A29" s="64" t="s">
        <v>2</v>
      </c>
      <c r="B29" s="57" t="s">
        <v>3</v>
      </c>
      <c r="C29" s="58" t="s">
        <v>4</v>
      </c>
      <c r="D29" s="58" t="s">
        <v>5</v>
      </c>
      <c r="E29" s="58" t="s">
        <v>6</v>
      </c>
      <c r="F29" s="30" t="s">
        <v>7</v>
      </c>
      <c r="G29" s="73" t="s">
        <v>8</v>
      </c>
    </row>
    <row r="30" spans="1:7" x14ac:dyDescent="0.2">
      <c r="A30" s="45" t="s">
        <v>42</v>
      </c>
      <c r="B30" s="46"/>
      <c r="C30" s="1"/>
      <c r="D30" s="1"/>
      <c r="E30" s="1"/>
      <c r="F30" s="15"/>
      <c r="G30" s="66"/>
    </row>
    <row r="31" spans="1:7" x14ac:dyDescent="0.2">
      <c r="A31" s="45" t="s">
        <v>43</v>
      </c>
      <c r="B31" s="47" t="s">
        <v>44</v>
      </c>
      <c r="C31" s="2">
        <v>200</v>
      </c>
      <c r="D31" s="2"/>
      <c r="E31" s="2">
        <f>C31</f>
        <v>200</v>
      </c>
      <c r="F31" s="205">
        <v>200</v>
      </c>
      <c r="G31" s="66"/>
    </row>
    <row r="32" spans="1:7" ht="36" x14ac:dyDescent="0.2">
      <c r="A32" s="45" t="s">
        <v>45</v>
      </c>
      <c r="B32" s="46"/>
      <c r="C32" s="2"/>
      <c r="D32" s="1"/>
      <c r="E32" s="2"/>
      <c r="F32" s="205">
        <v>2000</v>
      </c>
      <c r="G32" s="68" t="s">
        <v>46</v>
      </c>
    </row>
    <row r="33" spans="1:8" ht="108" x14ac:dyDescent="0.2">
      <c r="A33" s="45" t="s">
        <v>47</v>
      </c>
      <c r="B33" s="53" t="s">
        <v>48</v>
      </c>
      <c r="C33" s="2">
        <v>30800</v>
      </c>
      <c r="D33" s="2"/>
      <c r="E33" s="2">
        <f t="shared" ref="E33:E36" si="2">C33</f>
        <v>30800</v>
      </c>
      <c r="F33" s="205">
        <f>1800+200+20+20+100+200+4370</f>
        <v>6710</v>
      </c>
      <c r="G33" s="206" t="s">
        <v>49</v>
      </c>
    </row>
    <row r="34" spans="1:8" x14ac:dyDescent="0.2">
      <c r="A34" s="45" t="s">
        <v>50</v>
      </c>
      <c r="B34" s="46"/>
      <c r="C34" s="2"/>
      <c r="D34" s="1"/>
      <c r="E34" s="2"/>
      <c r="F34" s="205"/>
      <c r="G34" s="67"/>
    </row>
    <row r="35" spans="1:8" ht="24" x14ac:dyDescent="0.2">
      <c r="A35" s="48" t="s">
        <v>51</v>
      </c>
      <c r="B35" s="53" t="s">
        <v>52</v>
      </c>
      <c r="C35" s="7">
        <v>29100</v>
      </c>
      <c r="D35" s="8"/>
      <c r="E35" s="2">
        <f t="shared" si="2"/>
        <v>29100</v>
      </c>
      <c r="F35" s="15">
        <v>14300</v>
      </c>
      <c r="G35" s="68" t="s">
        <v>53</v>
      </c>
    </row>
    <row r="36" spans="1:8" ht="24" x14ac:dyDescent="0.2">
      <c r="A36" s="48" t="s">
        <v>54</v>
      </c>
      <c r="B36" s="53" t="s">
        <v>55</v>
      </c>
      <c r="C36" s="7">
        <v>40200</v>
      </c>
      <c r="E36" s="2">
        <f t="shared" si="2"/>
        <v>40200</v>
      </c>
      <c r="F36" s="15">
        <f>(F13+F26)*4.75%</f>
        <v>12758.31</v>
      </c>
      <c r="G36" s="68" t="s">
        <v>56</v>
      </c>
    </row>
    <row r="37" spans="1:8" x14ac:dyDescent="0.2">
      <c r="A37" s="48" t="s">
        <v>57</v>
      </c>
      <c r="B37" s="47" t="s">
        <v>58</v>
      </c>
      <c r="C37" s="7">
        <v>34400</v>
      </c>
      <c r="E37" s="2">
        <f>C37</f>
        <v>34400</v>
      </c>
      <c r="F37" s="203">
        <v>34400</v>
      </c>
      <c r="G37" s="206" t="s">
        <v>59</v>
      </c>
    </row>
    <row r="38" spans="1:8" x14ac:dyDescent="0.2">
      <c r="A38" s="45" t="s">
        <v>60</v>
      </c>
      <c r="B38" s="46"/>
      <c r="C38" s="2"/>
      <c r="D38" s="2"/>
      <c r="E38" s="2"/>
      <c r="F38" s="15"/>
      <c r="G38" s="66"/>
    </row>
    <row r="39" spans="1:8" x14ac:dyDescent="0.2">
      <c r="A39" s="45" t="s">
        <v>61</v>
      </c>
      <c r="B39" s="46"/>
      <c r="C39" s="2"/>
      <c r="D39" s="2"/>
      <c r="E39" s="2"/>
      <c r="F39" s="15"/>
      <c r="G39" s="66"/>
      <c r="H39" s="221"/>
    </row>
    <row r="40" spans="1:8" ht="15.75" thickBot="1" x14ac:dyDescent="0.25">
      <c r="A40" s="3" t="s">
        <v>62</v>
      </c>
      <c r="B40" s="4"/>
      <c r="C40" s="5">
        <f>SUM(C31:C38)</f>
        <v>134700</v>
      </c>
      <c r="D40" s="5"/>
      <c r="E40" s="5">
        <f>SUM(E31:E38)</f>
        <v>134700</v>
      </c>
      <c r="F40" s="16">
        <f>SUM(F30:F39)</f>
        <v>70368.31</v>
      </c>
      <c r="G40" s="69"/>
    </row>
    <row r="41" spans="1:8" ht="15.75" thickBot="1" x14ac:dyDescent="0.25">
      <c r="A41" s="55"/>
      <c r="B41" s="56"/>
      <c r="C41" s="1"/>
      <c r="D41" s="1"/>
      <c r="E41" s="1"/>
      <c r="F41" s="29"/>
    </row>
    <row r="42" spans="1:8" ht="15.75" thickBot="1" x14ac:dyDescent="0.25">
      <c r="A42" s="6" t="s">
        <v>63</v>
      </c>
      <c r="B42" s="70"/>
      <c r="C42" s="71"/>
      <c r="D42" s="71"/>
      <c r="E42" s="71"/>
      <c r="F42" s="75"/>
      <c r="G42" s="72"/>
    </row>
    <row r="43" spans="1:8" x14ac:dyDescent="0.2">
      <c r="A43" s="64" t="s">
        <v>2</v>
      </c>
      <c r="B43" s="57" t="s">
        <v>3</v>
      </c>
      <c r="C43" s="58" t="s">
        <v>4</v>
      </c>
      <c r="D43" s="58" t="s">
        <v>5</v>
      </c>
      <c r="E43" s="58" t="s">
        <v>6</v>
      </c>
      <c r="F43" s="30" t="s">
        <v>7</v>
      </c>
      <c r="G43" s="65" t="s">
        <v>8</v>
      </c>
    </row>
    <row r="44" spans="1:8" x14ac:dyDescent="0.2">
      <c r="A44" s="45" t="s">
        <v>64</v>
      </c>
      <c r="B44" s="46"/>
      <c r="C44" s="1"/>
      <c r="D44" s="1"/>
      <c r="E44" s="1"/>
      <c r="F44" s="15"/>
      <c r="G44" s="66"/>
    </row>
    <row r="45" spans="1:8" x14ac:dyDescent="0.2">
      <c r="A45" s="45" t="s">
        <v>65</v>
      </c>
      <c r="B45" s="47"/>
      <c r="C45" s="2"/>
      <c r="D45" s="2"/>
      <c r="E45" s="2"/>
      <c r="F45" s="15"/>
      <c r="G45" s="66"/>
    </row>
    <row r="46" spans="1:8" x14ac:dyDescent="0.2">
      <c r="A46" s="45" t="s">
        <v>66</v>
      </c>
      <c r="B46" s="46"/>
      <c r="C46" s="2"/>
      <c r="D46" s="1"/>
      <c r="E46" s="2"/>
      <c r="F46" s="15"/>
      <c r="G46" s="66"/>
    </row>
    <row r="47" spans="1:8" x14ac:dyDescent="0.2">
      <c r="A47" s="45" t="s">
        <v>67</v>
      </c>
      <c r="B47" s="53"/>
      <c r="C47" s="2"/>
      <c r="D47" s="2"/>
      <c r="E47" s="2"/>
      <c r="F47" s="15"/>
      <c r="G47" s="66"/>
    </row>
    <row r="48" spans="1:8" x14ac:dyDescent="0.2">
      <c r="A48" s="45" t="s">
        <v>68</v>
      </c>
      <c r="B48" s="46"/>
      <c r="C48" s="2"/>
      <c r="D48" s="1"/>
      <c r="E48" s="2"/>
      <c r="F48" s="15"/>
      <c r="G48" s="66"/>
    </row>
    <row r="49" spans="1:7" x14ac:dyDescent="0.2">
      <c r="A49" s="48" t="s">
        <v>69</v>
      </c>
      <c r="B49" s="47"/>
      <c r="C49" s="7"/>
      <c r="D49" s="8"/>
      <c r="E49" s="2"/>
      <c r="F49" s="15"/>
      <c r="G49" s="66"/>
    </row>
    <row r="50" spans="1:7" x14ac:dyDescent="0.2">
      <c r="A50" s="48" t="s">
        <v>70</v>
      </c>
      <c r="B50" s="53"/>
      <c r="C50" s="7"/>
      <c r="E50" s="2"/>
      <c r="F50" s="15"/>
      <c r="G50" s="66"/>
    </row>
    <row r="51" spans="1:7" x14ac:dyDescent="0.2">
      <c r="A51" s="48" t="s">
        <v>71</v>
      </c>
      <c r="B51" s="47"/>
      <c r="C51" s="7"/>
      <c r="E51" s="2"/>
      <c r="F51" s="15"/>
      <c r="G51" s="66"/>
    </row>
    <row r="52" spans="1:7" ht="24" x14ac:dyDescent="0.2">
      <c r="A52" s="45" t="s">
        <v>72</v>
      </c>
      <c r="B52" s="50" t="s">
        <v>73</v>
      </c>
      <c r="C52" s="2">
        <v>3300</v>
      </c>
      <c r="D52" s="2"/>
      <c r="E52" s="2">
        <f>C52</f>
        <v>3300</v>
      </c>
      <c r="F52" s="15">
        <f>2000+5600</f>
        <v>7600</v>
      </c>
      <c r="G52" s="68" t="s">
        <v>74</v>
      </c>
    </row>
    <row r="53" spans="1:7" ht="48" x14ac:dyDescent="0.2">
      <c r="A53" s="45" t="s">
        <v>75</v>
      </c>
      <c r="B53" s="46"/>
      <c r="C53" s="2"/>
      <c r="D53" s="2"/>
      <c r="E53" s="2"/>
      <c r="F53" s="15">
        <v>7000</v>
      </c>
      <c r="G53" s="68" t="s">
        <v>76</v>
      </c>
    </row>
    <row r="54" spans="1:7" x14ac:dyDescent="0.2">
      <c r="A54" s="45" t="s">
        <v>77</v>
      </c>
      <c r="B54" s="46"/>
      <c r="C54" s="2"/>
      <c r="D54" s="2"/>
      <c r="E54" s="2"/>
      <c r="F54" s="15"/>
      <c r="G54" s="66"/>
    </row>
    <row r="55" spans="1:7" x14ac:dyDescent="0.2">
      <c r="A55" s="225" t="s">
        <v>57</v>
      </c>
      <c r="B55" s="226" t="s">
        <v>78</v>
      </c>
      <c r="C55" s="224">
        <v>34400</v>
      </c>
      <c r="D55" s="224"/>
      <c r="E55" s="224">
        <f>C55</f>
        <v>34400</v>
      </c>
      <c r="F55" s="205">
        <v>34400</v>
      </c>
      <c r="G55" s="206" t="s">
        <v>59</v>
      </c>
    </row>
    <row r="56" spans="1:7" x14ac:dyDescent="0.2">
      <c r="A56" s="45" t="s">
        <v>79</v>
      </c>
      <c r="B56" s="46"/>
      <c r="C56" s="2"/>
      <c r="D56" s="2"/>
      <c r="E56" s="2"/>
      <c r="F56" s="15"/>
      <c r="G56" s="66"/>
    </row>
    <row r="57" spans="1:7" x14ac:dyDescent="0.2">
      <c r="A57" s="45" t="s">
        <v>61</v>
      </c>
      <c r="B57" s="46"/>
      <c r="C57" s="2"/>
      <c r="D57" s="2"/>
      <c r="E57" s="2"/>
      <c r="F57" s="15"/>
      <c r="G57" s="66"/>
    </row>
    <row r="58" spans="1:7" x14ac:dyDescent="0.2">
      <c r="A58" s="45" t="s">
        <v>80</v>
      </c>
      <c r="B58" s="46"/>
      <c r="C58" s="2">
        <v>289300</v>
      </c>
      <c r="D58" s="2"/>
      <c r="E58" s="2">
        <f>C58</f>
        <v>289300</v>
      </c>
      <c r="F58" s="15">
        <v>289664</v>
      </c>
      <c r="G58" s="66"/>
    </row>
    <row r="59" spans="1:7" ht="15.75" thickBot="1" x14ac:dyDescent="0.25">
      <c r="A59" s="51" t="s">
        <v>81</v>
      </c>
      <c r="B59" s="54"/>
      <c r="C59" s="5">
        <f>SUM(C44:C58)</f>
        <v>327000</v>
      </c>
      <c r="D59" s="5"/>
      <c r="E59" s="5">
        <f>SUM(E44:E58)</f>
        <v>327000</v>
      </c>
      <c r="F59" s="16">
        <f>SUM(F44:F58)</f>
        <v>338664</v>
      </c>
      <c r="G59" s="69"/>
    </row>
    <row r="60" spans="1:7" ht="15.75" thickBot="1" x14ac:dyDescent="0.25">
      <c r="A60" s="17"/>
      <c r="B60" s="11"/>
      <c r="C60" s="12"/>
      <c r="D60" s="12"/>
      <c r="E60" s="12"/>
      <c r="F60" s="29"/>
    </row>
    <row r="61" spans="1:7" x14ac:dyDescent="0.2">
      <c r="A61" s="21" t="s">
        <v>82</v>
      </c>
      <c r="B61" s="22" t="s">
        <v>83</v>
      </c>
      <c r="C61" s="23" t="s">
        <v>84</v>
      </c>
      <c r="D61" s="12"/>
      <c r="E61" s="12"/>
      <c r="F61" s="29"/>
    </row>
    <row r="62" spans="1:7" x14ac:dyDescent="0.2">
      <c r="A62" s="10" t="s">
        <v>22</v>
      </c>
      <c r="B62" s="20">
        <f>E13</f>
        <v>164000</v>
      </c>
      <c r="C62" s="24">
        <f>F13</f>
        <v>229631</v>
      </c>
      <c r="D62" s="12"/>
      <c r="E62" s="12"/>
      <c r="F62" s="18"/>
    </row>
    <row r="63" spans="1:7" x14ac:dyDescent="0.2">
      <c r="A63" s="10" t="s">
        <v>40</v>
      </c>
      <c r="B63" s="20">
        <f>E26</f>
        <v>28300</v>
      </c>
      <c r="C63" s="24">
        <f>F26</f>
        <v>38965</v>
      </c>
      <c r="D63" s="12"/>
      <c r="E63" s="12"/>
      <c r="F63" s="29"/>
    </row>
    <row r="64" spans="1:7" x14ac:dyDescent="0.2">
      <c r="A64" s="10" t="s">
        <v>62</v>
      </c>
      <c r="B64" s="20">
        <f>E40</f>
        <v>134700</v>
      </c>
      <c r="C64" s="24">
        <f>F40</f>
        <v>70368.31</v>
      </c>
      <c r="D64" s="12"/>
      <c r="E64" s="12"/>
      <c r="F64" s="29"/>
    </row>
    <row r="65" spans="1:6" ht="15.75" thickBot="1" x14ac:dyDescent="0.25">
      <c r="A65" s="19" t="s">
        <v>81</v>
      </c>
      <c r="B65" s="25">
        <f>E59</f>
        <v>327000</v>
      </c>
      <c r="C65" s="26">
        <f>F59</f>
        <v>338664</v>
      </c>
      <c r="D65" s="12"/>
      <c r="E65" s="12"/>
      <c r="F65" s="29"/>
    </row>
    <row r="66" spans="1:6" x14ac:dyDescent="0.2">
      <c r="A66" s="17"/>
      <c r="B66" s="11"/>
      <c r="C66" s="12"/>
      <c r="D66" s="12"/>
      <c r="E66" s="12"/>
      <c r="F66" s="29"/>
    </row>
    <row r="67" spans="1:6" x14ac:dyDescent="0.2">
      <c r="A67" s="59" t="s">
        <v>85</v>
      </c>
      <c r="B67" s="60" t="s">
        <v>86</v>
      </c>
      <c r="C67" s="27" t="s">
        <v>87</v>
      </c>
      <c r="D67" s="27" t="s">
        <v>88</v>
      </c>
      <c r="E67" s="12"/>
      <c r="F67" s="29"/>
    </row>
    <row r="68" spans="1:6" x14ac:dyDescent="0.2">
      <c r="A68" s="59" t="s">
        <v>89</v>
      </c>
      <c r="B68" s="27">
        <v>327000</v>
      </c>
      <c r="C68" s="27">
        <f>F13+F26+F40</f>
        <v>338964.31</v>
      </c>
      <c r="D68" s="61">
        <f>B68-C68</f>
        <v>-11964.309999999998</v>
      </c>
      <c r="E68" s="12"/>
      <c r="F68" s="29"/>
    </row>
    <row r="69" spans="1:6" x14ac:dyDescent="0.2">
      <c r="A69" s="59" t="s">
        <v>90</v>
      </c>
      <c r="B69" s="27">
        <v>37700</v>
      </c>
      <c r="C69" s="27">
        <f>F52+F53+F55</f>
        <v>49000</v>
      </c>
      <c r="D69" s="61">
        <f>C69-B69</f>
        <v>11300</v>
      </c>
      <c r="E69" s="12"/>
      <c r="F69" s="29"/>
    </row>
    <row r="70" spans="1:6" x14ac:dyDescent="0.2">
      <c r="A70" s="59" t="s">
        <v>91</v>
      </c>
      <c r="B70" s="27">
        <v>289300</v>
      </c>
      <c r="C70" s="27">
        <f>C68-C69</f>
        <v>289964.31</v>
      </c>
      <c r="D70" s="61">
        <f>B70-C70</f>
        <v>-664.30999999999767</v>
      </c>
      <c r="E70" s="12"/>
      <c r="F70" s="29"/>
    </row>
    <row r="71" spans="1:6" x14ac:dyDescent="0.2">
      <c r="A71" s="59" t="s">
        <v>92</v>
      </c>
      <c r="B71" s="62"/>
      <c r="C71" s="27">
        <v>0.86</v>
      </c>
      <c r="D71" s="27"/>
      <c r="E71" s="12"/>
      <c r="F71" s="29"/>
    </row>
    <row r="72" spans="1:6" x14ac:dyDescent="0.2">
      <c r="A72" s="17"/>
      <c r="B72" s="11"/>
      <c r="C72" s="12"/>
      <c r="D72" s="12"/>
      <c r="E72" s="12"/>
      <c r="F72" s="29"/>
    </row>
    <row r="73" spans="1:6" x14ac:dyDescent="0.2">
      <c r="A73" s="17"/>
      <c r="B73" s="11"/>
      <c r="C73" s="12"/>
      <c r="D73" s="12"/>
      <c r="E73" s="12"/>
      <c r="F73" s="29"/>
    </row>
    <row r="74" spans="1:6" x14ac:dyDescent="0.2">
      <c r="A74" s="17"/>
      <c r="B74" s="11"/>
      <c r="C74" s="12"/>
      <c r="D74" s="12"/>
      <c r="E74" s="12"/>
      <c r="F74" s="29"/>
    </row>
    <row r="75" spans="1:6" x14ac:dyDescent="0.2">
      <c r="A75" s="63"/>
      <c r="B75" s="11"/>
      <c r="C75" s="12"/>
      <c r="D75" s="12"/>
      <c r="E75" s="12"/>
      <c r="F75" s="29"/>
    </row>
    <row r="76" spans="1:6" x14ac:dyDescent="0.2">
      <c r="A76" s="63"/>
      <c r="B76" s="11"/>
      <c r="C76" s="12"/>
      <c r="D76" s="12"/>
      <c r="E76" s="12"/>
      <c r="F76" s="29"/>
    </row>
    <row r="77" spans="1:6" x14ac:dyDescent="0.2">
      <c r="A77" s="63"/>
      <c r="B77" s="11"/>
      <c r="C77" s="12"/>
      <c r="D77" s="12"/>
      <c r="E77" s="12"/>
      <c r="F77" s="29"/>
    </row>
    <row r="78" spans="1:6" x14ac:dyDescent="0.2">
      <c r="A78" s="63"/>
      <c r="B78" s="11"/>
      <c r="C78" s="12"/>
      <c r="D78" s="12"/>
      <c r="E78" s="12"/>
      <c r="F78" s="29"/>
    </row>
    <row r="79" spans="1:6" x14ac:dyDescent="0.2">
      <c r="A79" s="63"/>
      <c r="B79" s="11"/>
      <c r="C79" s="12"/>
      <c r="D79" s="12"/>
      <c r="E79" s="12"/>
      <c r="F79" s="29"/>
    </row>
    <row r="80" spans="1:6" x14ac:dyDescent="0.2">
      <c r="A80" s="63"/>
    </row>
    <row r="81" spans="1:1" x14ac:dyDescent="0.2">
      <c r="A81" s="1"/>
    </row>
    <row r="82" spans="1:1" x14ac:dyDescent="0.2">
      <c r="A82" s="77"/>
    </row>
    <row r="83" spans="1:1" x14ac:dyDescent="0.2">
      <c r="A83" s="76"/>
    </row>
    <row r="84" spans="1:1" x14ac:dyDescent="0.2">
      <c r="A84" s="76"/>
    </row>
    <row r="85" spans="1:1" x14ac:dyDescent="0.2">
      <c r="A85" s="76"/>
    </row>
    <row r="86" spans="1:1" x14ac:dyDescent="0.2">
      <c r="A86" s="76"/>
    </row>
    <row r="87" spans="1:1" x14ac:dyDescent="0.2">
      <c r="A87" s="76"/>
    </row>
    <row r="88" spans="1:1" x14ac:dyDescent="0.2">
      <c r="A88" s="76"/>
    </row>
    <row r="89" spans="1:1" x14ac:dyDescent="0.2">
      <c r="A89" s="1"/>
    </row>
    <row r="90" spans="1:1" x14ac:dyDescent="0.2">
      <c r="A90" s="1"/>
    </row>
  </sheetData>
  <mergeCells count="1">
    <mergeCell ref="A1:G1"/>
  </mergeCells>
  <pageMargins left="0.7" right="0.7"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6"/>
  <sheetViews>
    <sheetView topLeftCell="A33" zoomScale="85" zoomScaleNormal="85" workbookViewId="0">
      <selection sqref="A1:F50"/>
    </sheetView>
  </sheetViews>
  <sheetFormatPr defaultRowHeight="12.75" x14ac:dyDescent="0.2"/>
  <cols>
    <col min="1" max="1" width="8.88671875" style="80"/>
    <col min="2" max="2" width="36.77734375" style="80" bestFit="1" customWidth="1"/>
    <col min="3" max="5" width="8.88671875" style="80"/>
    <col min="6" max="6" width="9.88671875" style="80" bestFit="1" customWidth="1"/>
    <col min="7" max="9" width="8.88671875" style="80"/>
    <col min="10" max="10" width="9.6640625" style="80" bestFit="1" customWidth="1"/>
    <col min="11" max="13" width="8.88671875" style="80"/>
    <col min="14" max="14" width="9.6640625" style="80" bestFit="1" customWidth="1"/>
    <col min="15" max="16384" width="8.88671875" style="80"/>
  </cols>
  <sheetData>
    <row r="1" spans="1:14" x14ac:dyDescent="0.2">
      <c r="A1" s="92" t="s">
        <v>93</v>
      </c>
      <c r="B1" s="92" t="s">
        <v>94</v>
      </c>
    </row>
    <row r="2" spans="1:14" x14ac:dyDescent="0.2">
      <c r="A2" s="93" t="s">
        <v>95</v>
      </c>
      <c r="B2" s="93" t="s">
        <v>96</v>
      </c>
    </row>
    <row r="3" spans="1:14" x14ac:dyDescent="0.2">
      <c r="A3" s="93" t="s">
        <v>97</v>
      </c>
      <c r="B3" s="93" t="s">
        <v>98</v>
      </c>
    </row>
    <row r="4" spans="1:14" x14ac:dyDescent="0.2">
      <c r="A4" s="93" t="s">
        <v>99</v>
      </c>
      <c r="B4" s="93">
        <v>1485</v>
      </c>
    </row>
    <row r="5" spans="1:14" x14ac:dyDescent="0.2">
      <c r="A5" s="93" t="s">
        <v>100</v>
      </c>
      <c r="B5" s="94" t="s">
        <v>101</v>
      </c>
    </row>
    <row r="6" spans="1:14" ht="13.5" thickBot="1" x14ac:dyDescent="0.25"/>
    <row r="7" spans="1:14" x14ac:dyDescent="0.2">
      <c r="A7" s="95"/>
      <c r="B7" s="96" t="s">
        <v>102</v>
      </c>
      <c r="C7" s="97"/>
      <c r="D7" s="98" t="s">
        <v>103</v>
      </c>
      <c r="E7" s="98"/>
      <c r="F7" s="98"/>
      <c r="G7" s="99"/>
      <c r="H7" s="100" t="s">
        <v>104</v>
      </c>
      <c r="I7" s="100"/>
      <c r="J7" s="100"/>
      <c r="K7" s="99"/>
      <c r="L7" s="100" t="s">
        <v>105</v>
      </c>
      <c r="M7" s="100"/>
      <c r="N7" s="100"/>
    </row>
    <row r="8" spans="1:14" x14ac:dyDescent="0.2">
      <c r="A8" s="96" t="s">
        <v>106</v>
      </c>
      <c r="B8" s="96" t="s">
        <v>107</v>
      </c>
      <c r="C8" s="101" t="s">
        <v>108</v>
      </c>
      <c r="D8" s="102" t="s">
        <v>109</v>
      </c>
      <c r="E8" s="103" t="s">
        <v>110</v>
      </c>
      <c r="F8" s="104" t="s">
        <v>111</v>
      </c>
      <c r="G8" s="105" t="s">
        <v>108</v>
      </c>
      <c r="H8" s="106" t="s">
        <v>109</v>
      </c>
      <c r="I8" s="107" t="s">
        <v>110</v>
      </c>
      <c r="J8" s="108" t="s">
        <v>111</v>
      </c>
      <c r="K8" s="105" t="s">
        <v>108</v>
      </c>
      <c r="L8" s="106" t="s">
        <v>109</v>
      </c>
      <c r="M8" s="107" t="s">
        <v>110</v>
      </c>
      <c r="N8" s="108" t="s">
        <v>111</v>
      </c>
    </row>
    <row r="9" spans="1:14" x14ac:dyDescent="0.2">
      <c r="A9" s="109" t="s">
        <v>112</v>
      </c>
      <c r="B9" s="110"/>
      <c r="C9" s="111"/>
      <c r="D9" s="112"/>
      <c r="E9" s="112"/>
      <c r="F9" s="112"/>
      <c r="G9" s="91"/>
      <c r="H9" s="113"/>
      <c r="I9" s="113"/>
      <c r="J9" s="113"/>
      <c r="K9" s="91"/>
      <c r="L9" s="113"/>
      <c r="M9" s="113"/>
      <c r="N9" s="113"/>
    </row>
    <row r="10" spans="1:14" ht="63.75" x14ac:dyDescent="0.2">
      <c r="A10" s="114">
        <v>1.1000000000000001</v>
      </c>
      <c r="B10" s="115" t="s">
        <v>113</v>
      </c>
      <c r="C10" s="116" t="s">
        <v>114</v>
      </c>
      <c r="D10" s="117"/>
      <c r="E10" s="117"/>
      <c r="F10" s="118">
        <v>31460</v>
      </c>
      <c r="G10" s="119" t="s">
        <v>114</v>
      </c>
      <c r="H10" s="120"/>
      <c r="I10" s="121"/>
      <c r="J10" s="122">
        <v>31568</v>
      </c>
      <c r="K10" s="119" t="s">
        <v>114</v>
      </c>
      <c r="L10" s="120"/>
      <c r="M10" s="121"/>
      <c r="N10" s="122" t="s">
        <v>115</v>
      </c>
    </row>
    <row r="11" spans="1:14" ht="51" x14ac:dyDescent="0.2">
      <c r="A11" s="114">
        <v>1.2</v>
      </c>
      <c r="B11" s="115" t="s">
        <v>116</v>
      </c>
      <c r="C11" s="116" t="s">
        <v>114</v>
      </c>
      <c r="D11" s="117"/>
      <c r="E11" s="117"/>
      <c r="F11" s="118">
        <f>D11*E11</f>
        <v>0</v>
      </c>
      <c r="G11" s="119" t="s">
        <v>114</v>
      </c>
      <c r="H11" s="120"/>
      <c r="I11" s="121"/>
      <c r="J11" s="122">
        <v>3363.92</v>
      </c>
      <c r="K11" s="119" t="s">
        <v>114</v>
      </c>
      <c r="L11" s="120"/>
      <c r="M11" s="121"/>
      <c r="N11" s="122">
        <v>12200</v>
      </c>
    </row>
    <row r="12" spans="1:14" ht="38.25" x14ac:dyDescent="0.2">
      <c r="A12" s="114">
        <v>1.3</v>
      </c>
      <c r="B12" s="115" t="s">
        <v>117</v>
      </c>
      <c r="C12" s="116" t="s">
        <v>114</v>
      </c>
      <c r="D12" s="117"/>
      <c r="E12" s="117"/>
      <c r="F12" s="118">
        <f>D12*E12</f>
        <v>0</v>
      </c>
      <c r="G12" s="119" t="s">
        <v>114</v>
      </c>
      <c r="H12" s="120"/>
      <c r="I12" s="121"/>
      <c r="J12" s="122" t="s">
        <v>118</v>
      </c>
      <c r="K12" s="119" t="s">
        <v>114</v>
      </c>
      <c r="L12" s="120"/>
      <c r="M12" s="121"/>
      <c r="N12" s="122">
        <v>24000</v>
      </c>
    </row>
    <row r="13" spans="1:14" ht="25.5" x14ac:dyDescent="0.2">
      <c r="A13" s="114">
        <v>1.4</v>
      </c>
      <c r="B13" s="123" t="s">
        <v>119</v>
      </c>
      <c r="C13" s="116" t="s">
        <v>114</v>
      </c>
      <c r="D13" s="117"/>
      <c r="E13" s="117"/>
      <c r="F13" s="118">
        <v>600</v>
      </c>
      <c r="G13" s="119" t="s">
        <v>114</v>
      </c>
      <c r="H13" s="124"/>
      <c r="I13" s="121"/>
      <c r="J13" s="122">
        <v>768.96</v>
      </c>
      <c r="K13" s="119" t="s">
        <v>114</v>
      </c>
      <c r="L13" s="124"/>
      <c r="M13" s="121"/>
      <c r="N13" s="122">
        <v>250</v>
      </c>
    </row>
    <row r="14" spans="1:14" x14ac:dyDescent="0.2">
      <c r="A14" s="125"/>
      <c r="B14" s="115"/>
      <c r="C14" s="126"/>
      <c r="D14" s="112"/>
      <c r="E14" s="127" t="s">
        <v>120</v>
      </c>
      <c r="F14" s="128">
        <f>SUM(F10:F13)</f>
        <v>32060</v>
      </c>
      <c r="G14" s="129"/>
      <c r="H14" s="130"/>
      <c r="I14" s="131" t="s">
        <v>120</v>
      </c>
      <c r="J14" s="132">
        <f>SUM(J10:J13)</f>
        <v>35700.879999999997</v>
      </c>
      <c r="K14" s="133"/>
      <c r="L14" s="134"/>
      <c r="M14" s="131" t="s">
        <v>120</v>
      </c>
      <c r="N14" s="135">
        <f>SUM(N11:N13)</f>
        <v>36450</v>
      </c>
    </row>
    <row r="15" spans="1:14" x14ac:dyDescent="0.2">
      <c r="A15" s="109" t="s">
        <v>121</v>
      </c>
      <c r="B15" s="136"/>
      <c r="C15" s="137"/>
      <c r="D15" s="138"/>
      <c r="E15" s="138"/>
      <c r="F15" s="139"/>
      <c r="G15" s="91"/>
      <c r="H15" s="113"/>
      <c r="I15" s="113"/>
      <c r="J15" s="113"/>
      <c r="K15" s="91"/>
      <c r="L15" s="113"/>
      <c r="M15" s="113"/>
      <c r="N15" s="113"/>
    </row>
    <row r="16" spans="1:14" ht="38.25" x14ac:dyDescent="0.2">
      <c r="A16" s="207">
        <v>3.6</v>
      </c>
      <c r="B16" s="144" t="s">
        <v>122</v>
      </c>
      <c r="C16" s="116" t="s">
        <v>114</v>
      </c>
      <c r="D16" s="140"/>
      <c r="E16" s="141"/>
      <c r="F16" s="141">
        <v>1000</v>
      </c>
      <c r="G16" s="142" t="s">
        <v>114</v>
      </c>
      <c r="H16" s="143"/>
      <c r="I16" s="121"/>
      <c r="J16" s="121">
        <v>4900.8</v>
      </c>
      <c r="K16" s="142" t="s">
        <v>114</v>
      </c>
      <c r="L16" s="143"/>
      <c r="M16" s="121"/>
      <c r="N16" s="121">
        <v>1275</v>
      </c>
    </row>
    <row r="17" spans="1:14" ht="38.25" x14ac:dyDescent="0.2">
      <c r="A17" s="207">
        <v>3.9000000000000004</v>
      </c>
      <c r="B17" s="144" t="s">
        <v>123</v>
      </c>
      <c r="C17" s="116" t="s">
        <v>114</v>
      </c>
      <c r="D17" s="140"/>
      <c r="E17" s="141"/>
      <c r="F17" s="141">
        <v>8000</v>
      </c>
      <c r="G17" s="142" t="s">
        <v>114</v>
      </c>
      <c r="H17" s="143"/>
      <c r="I17" s="121"/>
      <c r="J17" s="121">
        <v>12590.6</v>
      </c>
      <c r="K17" s="142" t="s">
        <v>114</v>
      </c>
      <c r="L17" s="143"/>
      <c r="M17" s="121"/>
      <c r="N17" s="121">
        <v>7200</v>
      </c>
    </row>
    <row r="18" spans="1:14" ht="38.25" x14ac:dyDescent="0.2">
      <c r="A18" s="207">
        <v>3.1</v>
      </c>
      <c r="B18" s="208" t="s">
        <v>124</v>
      </c>
      <c r="C18" s="116" t="s">
        <v>125</v>
      </c>
      <c r="D18" s="140">
        <v>30</v>
      </c>
      <c r="E18" s="141">
        <v>46</v>
      </c>
      <c r="F18" s="141">
        <f>D18*E18</f>
        <v>1380</v>
      </c>
      <c r="G18" s="142" t="s">
        <v>125</v>
      </c>
      <c r="H18" s="143">
        <v>30</v>
      </c>
      <c r="I18" s="121"/>
      <c r="J18" s="121">
        <v>2101.8000000000002</v>
      </c>
      <c r="K18" s="142" t="s">
        <v>125</v>
      </c>
      <c r="L18" s="143">
        <v>30</v>
      </c>
      <c r="M18" s="121">
        <v>0</v>
      </c>
      <c r="N18" s="121">
        <v>1350</v>
      </c>
    </row>
    <row r="19" spans="1:14" x14ac:dyDescent="0.2">
      <c r="A19" s="146"/>
      <c r="B19" s="145"/>
      <c r="C19" s="147"/>
      <c r="D19" s="148"/>
      <c r="E19" s="149" t="s">
        <v>120</v>
      </c>
      <c r="F19" s="150">
        <f>SUM(F16:F18)</f>
        <v>10380</v>
      </c>
      <c r="G19" s="133"/>
      <c r="H19" s="134"/>
      <c r="I19" s="131" t="s">
        <v>120</v>
      </c>
      <c r="J19" s="135">
        <f>SUM(J16:J18)</f>
        <v>19593.2</v>
      </c>
      <c r="K19" s="133"/>
      <c r="L19" s="134"/>
      <c r="M19" s="131" t="s">
        <v>120</v>
      </c>
      <c r="N19" s="151">
        <f>SUM(N16:N18)</f>
        <v>9825</v>
      </c>
    </row>
    <row r="20" spans="1:14" x14ac:dyDescent="0.2">
      <c r="A20" s="96" t="s">
        <v>126</v>
      </c>
      <c r="B20" s="152"/>
      <c r="C20" s="153"/>
      <c r="D20" s="112"/>
      <c r="E20" s="112"/>
      <c r="F20" s="112"/>
      <c r="G20" s="91"/>
      <c r="H20" s="113"/>
      <c r="I20" s="113"/>
      <c r="J20" s="113"/>
      <c r="K20" s="91"/>
      <c r="L20" s="113"/>
      <c r="M20" s="113"/>
      <c r="N20" s="113"/>
    </row>
    <row r="21" spans="1:14" ht="38.25" x14ac:dyDescent="0.2">
      <c r="A21" s="114">
        <v>4.0999999999999996</v>
      </c>
      <c r="B21" s="123" t="s">
        <v>127</v>
      </c>
      <c r="C21" s="116" t="s">
        <v>114</v>
      </c>
      <c r="D21" s="140"/>
      <c r="E21" s="141"/>
      <c r="F21" s="141">
        <v>4000</v>
      </c>
      <c r="G21" s="142" t="s">
        <v>114</v>
      </c>
      <c r="H21" s="143"/>
      <c r="I21" s="121"/>
      <c r="J21" s="121">
        <v>3080</v>
      </c>
      <c r="K21" s="142" t="s">
        <v>114</v>
      </c>
      <c r="L21" s="143"/>
      <c r="M21" s="121"/>
      <c r="N21" s="121">
        <v>1500</v>
      </c>
    </row>
    <row r="22" spans="1:14" ht="51" x14ac:dyDescent="0.2">
      <c r="A22" s="114">
        <v>4.2</v>
      </c>
      <c r="B22" s="123" t="s">
        <v>128</v>
      </c>
      <c r="C22" s="116" t="s">
        <v>114</v>
      </c>
      <c r="D22" s="140"/>
      <c r="E22" s="141"/>
      <c r="F22" s="141">
        <v>16000</v>
      </c>
      <c r="G22" s="142" t="s">
        <v>114</v>
      </c>
      <c r="H22" s="143"/>
      <c r="I22" s="121"/>
      <c r="J22" s="121">
        <v>28925.599999999999</v>
      </c>
      <c r="K22" s="142" t="s">
        <v>114</v>
      </c>
      <c r="L22" s="143"/>
      <c r="M22" s="121"/>
      <c r="N22" s="121">
        <v>23000</v>
      </c>
    </row>
    <row r="23" spans="1:14" ht="25.5" x14ac:dyDescent="0.2">
      <c r="A23" s="114">
        <v>4.3</v>
      </c>
      <c r="B23" s="123" t="s">
        <v>129</v>
      </c>
      <c r="C23" s="116" t="s">
        <v>114</v>
      </c>
      <c r="D23" s="140"/>
      <c r="E23" s="141"/>
      <c r="F23" s="141">
        <v>1500</v>
      </c>
      <c r="G23" s="119" t="s">
        <v>114</v>
      </c>
      <c r="H23" s="143"/>
      <c r="I23" s="121"/>
      <c r="J23" s="121">
        <v>768.96</v>
      </c>
      <c r="K23" s="119" t="s">
        <v>114</v>
      </c>
      <c r="L23" s="143"/>
      <c r="M23" s="121"/>
      <c r="N23" s="121">
        <v>2040</v>
      </c>
    </row>
    <row r="24" spans="1:14" x14ac:dyDescent="0.2">
      <c r="A24" s="114">
        <v>4.4000000000000004</v>
      </c>
      <c r="B24" s="123" t="s">
        <v>130</v>
      </c>
      <c r="C24" s="116" t="s">
        <v>114</v>
      </c>
      <c r="D24" s="140"/>
      <c r="E24" s="141"/>
      <c r="F24" s="141">
        <v>780</v>
      </c>
      <c r="G24" s="119" t="s">
        <v>114</v>
      </c>
      <c r="H24" s="143"/>
      <c r="I24" s="121"/>
      <c r="J24" s="121">
        <v>576.72</v>
      </c>
      <c r="K24" s="119" t="s">
        <v>114</v>
      </c>
      <c r="L24" s="143"/>
      <c r="M24" s="121"/>
      <c r="N24" s="121">
        <v>270</v>
      </c>
    </row>
    <row r="25" spans="1:14" ht="38.25" x14ac:dyDescent="0.2">
      <c r="A25" s="114">
        <v>4.5</v>
      </c>
      <c r="B25" s="123" t="s">
        <v>131</v>
      </c>
      <c r="C25" s="116" t="s">
        <v>114</v>
      </c>
      <c r="D25" s="140"/>
      <c r="E25" s="141"/>
      <c r="F25" s="141">
        <v>600</v>
      </c>
      <c r="G25" s="119" t="s">
        <v>114</v>
      </c>
      <c r="H25" s="143"/>
      <c r="I25" s="121"/>
      <c r="J25" s="121">
        <v>384.48</v>
      </c>
      <c r="K25" s="119" t="s">
        <v>114</v>
      </c>
      <c r="L25" s="143"/>
      <c r="M25" s="121"/>
      <c r="N25" s="121">
        <v>300</v>
      </c>
    </row>
    <row r="26" spans="1:14" ht="25.5" x14ac:dyDescent="0.2">
      <c r="A26" s="114">
        <v>4.5999999999999996</v>
      </c>
      <c r="B26" s="123" t="s">
        <v>132</v>
      </c>
      <c r="C26" s="116"/>
      <c r="D26" s="140"/>
      <c r="E26" s="141"/>
      <c r="F26" s="141">
        <v>600</v>
      </c>
      <c r="G26" s="119"/>
      <c r="H26" s="143"/>
      <c r="I26" s="121"/>
      <c r="J26" s="121">
        <v>384.48</v>
      </c>
      <c r="K26" s="119"/>
      <c r="L26" s="143"/>
      <c r="M26" s="121"/>
      <c r="N26" s="121">
        <v>300</v>
      </c>
    </row>
    <row r="27" spans="1:14" ht="63.75" x14ac:dyDescent="0.2">
      <c r="A27" s="114">
        <v>4.7</v>
      </c>
      <c r="B27" s="144" t="s">
        <v>133</v>
      </c>
      <c r="C27" s="116" t="s">
        <v>134</v>
      </c>
      <c r="D27" s="140">
        <v>20</v>
      </c>
      <c r="E27" s="141">
        <v>460</v>
      </c>
      <c r="F27" s="141">
        <v>9200</v>
      </c>
      <c r="G27" s="142" t="s">
        <v>134</v>
      </c>
      <c r="H27" s="143">
        <v>20</v>
      </c>
      <c r="I27" s="121"/>
      <c r="J27" s="121">
        <v>17579.2</v>
      </c>
      <c r="K27" s="142" t="s">
        <v>134</v>
      </c>
      <c r="L27" s="143">
        <v>20</v>
      </c>
      <c r="M27" s="121">
        <v>0</v>
      </c>
      <c r="N27" s="121">
        <v>4200</v>
      </c>
    </row>
    <row r="28" spans="1:14" x14ac:dyDescent="0.2">
      <c r="A28" s="114">
        <v>4.8</v>
      </c>
      <c r="B28" s="123" t="s">
        <v>135</v>
      </c>
      <c r="C28" s="116" t="s">
        <v>136</v>
      </c>
      <c r="D28" s="140">
        <v>2</v>
      </c>
      <c r="E28" s="141">
        <v>400</v>
      </c>
      <c r="F28" s="141">
        <f>D28*E28</f>
        <v>800</v>
      </c>
      <c r="G28" s="119" t="s">
        <v>136</v>
      </c>
      <c r="H28" s="143">
        <v>2</v>
      </c>
      <c r="I28" s="121"/>
      <c r="J28" s="121">
        <v>714.48</v>
      </c>
      <c r="K28" s="119" t="s">
        <v>136</v>
      </c>
      <c r="L28" s="143">
        <v>2</v>
      </c>
      <c r="M28" s="121">
        <v>0</v>
      </c>
      <c r="N28" s="121">
        <v>1050</v>
      </c>
    </row>
    <row r="29" spans="1:14" ht="51" x14ac:dyDescent="0.2">
      <c r="A29" s="114">
        <v>4.9000000000000004</v>
      </c>
      <c r="B29" s="123" t="s">
        <v>137</v>
      </c>
      <c r="C29" s="154" t="s">
        <v>138</v>
      </c>
      <c r="D29" s="140">
        <v>7</v>
      </c>
      <c r="E29" s="141">
        <v>920</v>
      </c>
      <c r="F29" s="141">
        <f>D29*E29</f>
        <v>6440</v>
      </c>
      <c r="G29" s="155" t="s">
        <v>138</v>
      </c>
      <c r="H29" s="143">
        <v>7</v>
      </c>
      <c r="I29" s="121"/>
      <c r="J29" s="121">
        <v>2731.68</v>
      </c>
      <c r="K29" s="155" t="s">
        <v>138</v>
      </c>
      <c r="L29" s="143">
        <v>7</v>
      </c>
      <c r="M29" s="121">
        <v>0</v>
      </c>
      <c r="N29" s="121">
        <v>3950</v>
      </c>
    </row>
    <row r="30" spans="1:14" ht="63.75" x14ac:dyDescent="0.2">
      <c r="A30" s="146" t="s">
        <v>139</v>
      </c>
      <c r="B30" s="144" t="s">
        <v>140</v>
      </c>
      <c r="C30" s="116" t="s">
        <v>134</v>
      </c>
      <c r="D30" s="140">
        <v>20</v>
      </c>
      <c r="E30" s="141">
        <v>460</v>
      </c>
      <c r="F30" s="141">
        <f>D30*E30</f>
        <v>9200</v>
      </c>
      <c r="G30" s="142" t="s">
        <v>134</v>
      </c>
      <c r="H30" s="143">
        <v>20</v>
      </c>
      <c r="I30" s="121"/>
      <c r="J30" s="121">
        <v>21424</v>
      </c>
      <c r="K30" s="142" t="s">
        <v>134</v>
      </c>
      <c r="L30" s="143">
        <v>20</v>
      </c>
      <c r="M30" s="121">
        <v>0</v>
      </c>
      <c r="N30" s="121">
        <v>4200</v>
      </c>
    </row>
    <row r="31" spans="1:14" x14ac:dyDescent="0.2">
      <c r="A31" s="146" t="s">
        <v>141</v>
      </c>
      <c r="B31" s="123" t="s">
        <v>142</v>
      </c>
      <c r="C31" s="154" t="s">
        <v>114</v>
      </c>
      <c r="D31" s="140"/>
      <c r="E31" s="156"/>
      <c r="F31" s="141">
        <v>350</v>
      </c>
      <c r="G31" s="155" t="s">
        <v>114</v>
      </c>
      <c r="H31" s="157"/>
      <c r="I31" s="158"/>
      <c r="J31" s="121">
        <v>549.48</v>
      </c>
      <c r="K31" s="155" t="s">
        <v>114</v>
      </c>
      <c r="L31" s="157"/>
      <c r="M31" s="158"/>
      <c r="N31" s="121">
        <v>850</v>
      </c>
    </row>
    <row r="32" spans="1:14" ht="25.5" x14ac:dyDescent="0.2">
      <c r="A32" s="146" t="s">
        <v>143</v>
      </c>
      <c r="B32" s="123" t="s">
        <v>144</v>
      </c>
      <c r="C32" s="154" t="s">
        <v>114</v>
      </c>
      <c r="D32" s="140"/>
      <c r="E32" s="141"/>
      <c r="F32" s="141">
        <v>350</v>
      </c>
      <c r="G32" s="155" t="s">
        <v>114</v>
      </c>
      <c r="H32" s="157"/>
      <c r="I32" s="121"/>
      <c r="J32" s="121">
        <v>1483.44</v>
      </c>
      <c r="K32" s="155" t="s">
        <v>114</v>
      </c>
      <c r="L32" s="157"/>
      <c r="M32" s="121"/>
      <c r="N32" s="121">
        <v>850</v>
      </c>
    </row>
    <row r="33" spans="1:14" ht="25.5" x14ac:dyDescent="0.2">
      <c r="A33" s="146" t="s">
        <v>145</v>
      </c>
      <c r="B33" s="123" t="s">
        <v>146</v>
      </c>
      <c r="C33" s="154" t="s">
        <v>114</v>
      </c>
      <c r="D33" s="140"/>
      <c r="E33" s="141"/>
      <c r="F33" s="141">
        <v>350</v>
      </c>
      <c r="G33" s="155" t="s">
        <v>114</v>
      </c>
      <c r="H33" s="157"/>
      <c r="I33" s="121"/>
      <c r="J33" s="121">
        <v>604.48</v>
      </c>
      <c r="K33" s="155" t="s">
        <v>114</v>
      </c>
      <c r="L33" s="157"/>
      <c r="M33" s="121"/>
      <c r="N33" s="121">
        <v>1050</v>
      </c>
    </row>
    <row r="34" spans="1:14" ht="25.5" x14ac:dyDescent="0.2">
      <c r="A34" s="146" t="s">
        <v>147</v>
      </c>
      <c r="B34" s="123" t="s">
        <v>148</v>
      </c>
      <c r="C34" s="154" t="s">
        <v>114</v>
      </c>
      <c r="D34" s="140"/>
      <c r="E34" s="141"/>
      <c r="F34" s="141">
        <v>350</v>
      </c>
      <c r="G34" s="155" t="s">
        <v>114</v>
      </c>
      <c r="H34" s="143"/>
      <c r="I34" s="121"/>
      <c r="J34" s="121">
        <v>549.48</v>
      </c>
      <c r="K34" s="155" t="s">
        <v>114</v>
      </c>
      <c r="L34" s="143"/>
      <c r="M34" s="121"/>
      <c r="N34" s="121">
        <v>660</v>
      </c>
    </row>
    <row r="35" spans="1:14" ht="25.5" x14ac:dyDescent="0.2">
      <c r="A35" s="146" t="s">
        <v>149</v>
      </c>
      <c r="B35" s="123" t="s">
        <v>150</v>
      </c>
      <c r="C35" s="154" t="s">
        <v>114</v>
      </c>
      <c r="D35" s="140"/>
      <c r="E35" s="141"/>
      <c r="F35" s="141">
        <v>350</v>
      </c>
      <c r="G35" s="155" t="s">
        <v>114</v>
      </c>
      <c r="H35" s="143"/>
      <c r="I35" s="121"/>
      <c r="J35" s="121">
        <v>988.96</v>
      </c>
      <c r="K35" s="155" t="s">
        <v>114</v>
      </c>
      <c r="L35" s="143"/>
      <c r="M35" s="121"/>
      <c r="N35" s="121">
        <v>1130</v>
      </c>
    </row>
    <row r="36" spans="1:14" ht="25.5" x14ac:dyDescent="0.2">
      <c r="A36" s="146" t="s">
        <v>151</v>
      </c>
      <c r="B36" s="123" t="s">
        <v>152</v>
      </c>
      <c r="C36" s="154" t="s">
        <v>114</v>
      </c>
      <c r="D36" s="140"/>
      <c r="E36" s="141"/>
      <c r="F36" s="141">
        <v>220</v>
      </c>
      <c r="G36" s="155" t="s">
        <v>114</v>
      </c>
      <c r="H36" s="143"/>
      <c r="I36" s="121"/>
      <c r="J36" s="121">
        <v>118.12</v>
      </c>
      <c r="K36" s="155" t="s">
        <v>114</v>
      </c>
      <c r="L36" s="143"/>
      <c r="M36" s="121"/>
      <c r="N36" s="121">
        <v>110</v>
      </c>
    </row>
    <row r="37" spans="1:14" ht="25.5" x14ac:dyDescent="0.2">
      <c r="A37" s="146" t="s">
        <v>153</v>
      </c>
      <c r="B37" s="123" t="s">
        <v>154</v>
      </c>
      <c r="C37" s="154" t="s">
        <v>114</v>
      </c>
      <c r="D37" s="140"/>
      <c r="E37" s="141"/>
      <c r="F37" s="141">
        <v>4000</v>
      </c>
      <c r="G37" s="155" t="s">
        <v>114</v>
      </c>
      <c r="H37" s="143"/>
      <c r="I37" s="121"/>
      <c r="J37" s="121">
        <v>1263.44</v>
      </c>
      <c r="K37" s="155" t="s">
        <v>114</v>
      </c>
      <c r="L37" s="143"/>
      <c r="M37" s="121"/>
      <c r="N37" s="121">
        <v>2075</v>
      </c>
    </row>
    <row r="38" spans="1:14" ht="63.75" x14ac:dyDescent="0.2">
      <c r="A38" s="146" t="s">
        <v>155</v>
      </c>
      <c r="B38" s="123" t="s">
        <v>156</v>
      </c>
      <c r="C38" s="116" t="s">
        <v>134</v>
      </c>
      <c r="D38" s="140">
        <v>600</v>
      </c>
      <c r="E38" s="141">
        <v>85</v>
      </c>
      <c r="F38" s="141">
        <f>D38*E38</f>
        <v>51000</v>
      </c>
      <c r="G38" s="142" t="s">
        <v>134</v>
      </c>
      <c r="H38" s="143">
        <v>600</v>
      </c>
      <c r="I38" s="121"/>
      <c r="J38" s="121">
        <v>34602</v>
      </c>
      <c r="K38" s="142" t="s">
        <v>134</v>
      </c>
      <c r="L38" s="143">
        <v>600</v>
      </c>
      <c r="M38" s="121">
        <v>0</v>
      </c>
      <c r="N38" s="121">
        <v>47400</v>
      </c>
    </row>
    <row r="39" spans="1:14" ht="51" x14ac:dyDescent="0.2">
      <c r="A39" s="146" t="s">
        <v>157</v>
      </c>
      <c r="B39" s="123" t="s">
        <v>158</v>
      </c>
      <c r="C39" s="154" t="s">
        <v>138</v>
      </c>
      <c r="D39" s="140">
        <v>12</v>
      </c>
      <c r="E39" s="141">
        <v>150</v>
      </c>
      <c r="F39" s="141">
        <f>D39*E39</f>
        <v>1800</v>
      </c>
      <c r="G39" s="155" t="s">
        <v>138</v>
      </c>
      <c r="H39" s="143">
        <v>12</v>
      </c>
      <c r="I39" s="121"/>
      <c r="J39" s="121">
        <v>7586.88</v>
      </c>
      <c r="K39" s="155" t="s">
        <v>138</v>
      </c>
      <c r="L39" s="143">
        <v>12</v>
      </c>
      <c r="M39" s="121">
        <v>0</v>
      </c>
      <c r="N39" s="121">
        <v>14400</v>
      </c>
    </row>
    <row r="40" spans="1:14" ht="51" x14ac:dyDescent="0.2">
      <c r="A40" s="146" t="s">
        <v>159</v>
      </c>
      <c r="B40" s="123" t="s">
        <v>160</v>
      </c>
      <c r="C40" s="154" t="s">
        <v>138</v>
      </c>
      <c r="D40" s="140">
        <v>4</v>
      </c>
      <c r="E40" s="141">
        <v>150</v>
      </c>
      <c r="F40" s="141">
        <f>D40*E40</f>
        <v>600</v>
      </c>
      <c r="G40" s="155" t="s">
        <v>138</v>
      </c>
      <c r="H40" s="143">
        <v>4</v>
      </c>
      <c r="I40" s="121"/>
      <c r="J40" s="121">
        <v>2528.96</v>
      </c>
      <c r="K40" s="155" t="s">
        <v>138</v>
      </c>
      <c r="L40" s="143">
        <v>4</v>
      </c>
      <c r="M40" s="121">
        <v>0</v>
      </c>
      <c r="N40" s="121">
        <v>5600</v>
      </c>
    </row>
    <row r="41" spans="1:14" ht="63.75" x14ac:dyDescent="0.2">
      <c r="A41" s="146" t="s">
        <v>161</v>
      </c>
      <c r="B41" s="123" t="s">
        <v>162</v>
      </c>
      <c r="C41" s="154" t="s">
        <v>138</v>
      </c>
      <c r="D41" s="140">
        <v>2</v>
      </c>
      <c r="E41" s="141">
        <v>150</v>
      </c>
      <c r="F41" s="141">
        <f>D41*E41</f>
        <v>300</v>
      </c>
      <c r="G41" s="155" t="s">
        <v>138</v>
      </c>
      <c r="H41" s="143">
        <v>2</v>
      </c>
      <c r="I41" s="121"/>
      <c r="J41" s="121">
        <v>1264.48</v>
      </c>
      <c r="K41" s="155" t="s">
        <v>138</v>
      </c>
      <c r="L41" s="143">
        <v>2</v>
      </c>
      <c r="M41" s="121">
        <v>0</v>
      </c>
      <c r="N41" s="121">
        <v>2200</v>
      </c>
    </row>
    <row r="42" spans="1:14" ht="25.5" x14ac:dyDescent="0.2">
      <c r="A42" s="146" t="s">
        <v>163</v>
      </c>
      <c r="B42" s="123" t="s">
        <v>164</v>
      </c>
      <c r="C42" s="154" t="s">
        <v>125</v>
      </c>
      <c r="D42" s="140">
        <v>25</v>
      </c>
      <c r="E42" s="141">
        <v>46</v>
      </c>
      <c r="F42" s="141">
        <v>1150</v>
      </c>
      <c r="G42" s="155" t="s">
        <v>125</v>
      </c>
      <c r="H42" s="143">
        <v>25</v>
      </c>
      <c r="I42" s="121"/>
      <c r="J42" s="121">
        <v>1614</v>
      </c>
      <c r="K42" s="155" t="s">
        <v>125</v>
      </c>
      <c r="L42" s="143">
        <v>25</v>
      </c>
      <c r="M42" s="121"/>
      <c r="N42" s="121">
        <v>1125</v>
      </c>
    </row>
    <row r="43" spans="1:14" ht="26.25" thickBot="1" x14ac:dyDescent="0.25">
      <c r="A43" s="146" t="s">
        <v>165</v>
      </c>
      <c r="B43" s="123" t="s">
        <v>166</v>
      </c>
      <c r="C43" s="159" t="s">
        <v>125</v>
      </c>
      <c r="D43" s="160">
        <v>20</v>
      </c>
      <c r="E43" s="161">
        <v>46</v>
      </c>
      <c r="F43" s="162">
        <v>920</v>
      </c>
      <c r="G43" s="163" t="s">
        <v>125</v>
      </c>
      <c r="H43" s="164">
        <v>20</v>
      </c>
      <c r="I43" s="165"/>
      <c r="J43" s="166">
        <v>1291.2</v>
      </c>
      <c r="K43" s="163" t="s">
        <v>125</v>
      </c>
      <c r="L43" s="164">
        <v>20</v>
      </c>
      <c r="M43" s="165"/>
      <c r="N43" s="166">
        <v>800</v>
      </c>
    </row>
    <row r="44" spans="1:14" x14ac:dyDescent="0.2">
      <c r="E44" s="167" t="s">
        <v>120</v>
      </c>
      <c r="F44" s="168">
        <f>SUM(F21:F43)</f>
        <v>110860</v>
      </c>
      <c r="I44" s="167" t="s">
        <v>120</v>
      </c>
      <c r="J44" s="168">
        <f>SUM(J21:J43)</f>
        <v>131014.52</v>
      </c>
      <c r="M44" s="167" t="s">
        <v>120</v>
      </c>
      <c r="N44" s="168">
        <f>SUM(N21:N43)</f>
        <v>119060</v>
      </c>
    </row>
    <row r="45" spans="1:14" x14ac:dyDescent="0.2">
      <c r="E45" s="167"/>
      <c r="F45" s="168"/>
      <c r="I45" s="167"/>
      <c r="J45" s="168"/>
      <c r="M45" s="167"/>
      <c r="N45" s="168"/>
    </row>
    <row r="46" spans="1:14" x14ac:dyDescent="0.2">
      <c r="B46" s="212" t="s">
        <v>167</v>
      </c>
      <c r="C46" s="213"/>
      <c r="D46" s="213"/>
      <c r="E46" s="127"/>
      <c r="F46" s="214">
        <f>F44+F19+F14</f>
        <v>153300</v>
      </c>
      <c r="G46" s="168"/>
      <c r="H46" s="168"/>
      <c r="I46" s="168"/>
      <c r="J46" s="168">
        <f>J44+J19+J14</f>
        <v>186308.6</v>
      </c>
      <c r="K46" s="168"/>
      <c r="L46" s="168"/>
      <c r="M46" s="168"/>
      <c r="N46" s="168">
        <f>N44+N19+N14</f>
        <v>165335</v>
      </c>
    </row>
    <row r="47" spans="1:14" x14ac:dyDescent="0.2">
      <c r="A47" s="95"/>
      <c r="B47" s="212" t="s">
        <v>168</v>
      </c>
      <c r="C47" s="215"/>
      <c r="D47" s="215"/>
      <c r="E47" s="215"/>
      <c r="F47" s="216">
        <f>F46*0.15</f>
        <v>22995</v>
      </c>
      <c r="G47" s="170"/>
      <c r="H47" s="170"/>
      <c r="I47" s="170"/>
      <c r="J47" s="170">
        <f>J46*0.15</f>
        <v>27946.29</v>
      </c>
      <c r="K47" s="170"/>
      <c r="L47" s="170"/>
      <c r="M47" s="170"/>
      <c r="N47" s="170">
        <f>N46*0.15</f>
        <v>24800.25</v>
      </c>
    </row>
    <row r="48" spans="1:14" x14ac:dyDescent="0.2">
      <c r="A48" s="90"/>
      <c r="B48" s="217" t="s">
        <v>6</v>
      </c>
      <c r="C48" s="218"/>
      <c r="D48" s="218"/>
      <c r="E48" s="218"/>
      <c r="F48" s="219">
        <f>F46+F47</f>
        <v>176295</v>
      </c>
      <c r="G48" s="172"/>
      <c r="H48" s="172"/>
      <c r="I48" s="172"/>
      <c r="J48" s="171">
        <f>J46+J47</f>
        <v>214254.89</v>
      </c>
      <c r="K48" s="172"/>
      <c r="L48" s="172"/>
      <c r="M48" s="172"/>
      <c r="N48" s="171">
        <f>N46+N47</f>
        <v>190135.25</v>
      </c>
    </row>
    <row r="49" spans="1:14" x14ac:dyDescent="0.2">
      <c r="A49" s="90"/>
      <c r="B49" s="210"/>
      <c r="C49" s="90"/>
      <c r="D49" s="90"/>
      <c r="E49" s="90"/>
      <c r="F49" s="173"/>
      <c r="G49" s="172"/>
      <c r="H49" s="172"/>
      <c r="I49" s="172"/>
      <c r="J49" s="173"/>
      <c r="K49" s="172"/>
      <c r="L49" s="172"/>
      <c r="M49" s="172"/>
      <c r="N49" s="173"/>
    </row>
    <row r="50" spans="1:14" x14ac:dyDescent="0.2">
      <c r="A50" s="90"/>
      <c r="B50" s="169"/>
      <c r="C50" s="90"/>
      <c r="D50" s="90"/>
      <c r="E50" s="90"/>
      <c r="F50" s="173"/>
      <c r="G50" s="172"/>
      <c r="H50" s="172"/>
      <c r="I50" s="172"/>
      <c r="J50" s="173"/>
      <c r="K50" s="172"/>
      <c r="L50" s="172"/>
      <c r="M50" s="172"/>
      <c r="N50" s="173"/>
    </row>
    <row r="51" spans="1:14" x14ac:dyDescent="0.2">
      <c r="A51" s="90"/>
      <c r="B51" s="211"/>
      <c r="C51" s="90"/>
      <c r="D51" s="90"/>
      <c r="E51" s="90"/>
      <c r="F51" s="173"/>
      <c r="G51" s="172"/>
      <c r="H51" s="172"/>
      <c r="I51" s="172"/>
      <c r="J51" s="173"/>
      <c r="K51" s="172"/>
      <c r="L51" s="172"/>
      <c r="M51" s="172"/>
      <c r="N51" s="173"/>
    </row>
    <row r="52" spans="1:14" x14ac:dyDescent="0.2">
      <c r="A52" s="90"/>
      <c r="B52" s="211"/>
      <c r="C52" s="90"/>
      <c r="D52" s="90"/>
      <c r="E52" s="90"/>
      <c r="F52" s="172"/>
      <c r="G52" s="172"/>
      <c r="H52" s="172"/>
      <c r="I52" s="172"/>
      <c r="J52" s="172"/>
      <c r="K52" s="172"/>
      <c r="L52" s="172"/>
      <c r="M52" s="172"/>
      <c r="N52" s="172"/>
    </row>
    <row r="53" spans="1:14" x14ac:dyDescent="0.2">
      <c r="B53" s="209"/>
      <c r="F53" s="174"/>
    </row>
    <row r="54" spans="1:14" x14ac:dyDescent="0.2">
      <c r="B54" s="209"/>
      <c r="F54" s="174"/>
    </row>
    <row r="55" spans="1:14" x14ac:dyDescent="0.2">
      <c r="B55" s="209"/>
      <c r="F55" s="174"/>
    </row>
    <row r="56" spans="1:14" x14ac:dyDescent="0.2">
      <c r="B56" s="209"/>
      <c r="F56" s="174"/>
    </row>
    <row r="57" spans="1:14" x14ac:dyDescent="0.2">
      <c r="F57" s="174"/>
    </row>
    <row r="58" spans="1:14" x14ac:dyDescent="0.2">
      <c r="F58" s="175"/>
    </row>
    <row r="59" spans="1:14" x14ac:dyDescent="0.2">
      <c r="F59" s="174"/>
    </row>
    <row r="60" spans="1:14" x14ac:dyDescent="0.2">
      <c r="E60" s="113"/>
      <c r="F60" s="113"/>
      <c r="G60" s="113"/>
    </row>
    <row r="61" spans="1:14" x14ac:dyDescent="0.2">
      <c r="E61" s="113"/>
      <c r="F61" s="113"/>
      <c r="G61" s="113"/>
    </row>
    <row r="62" spans="1:14" x14ac:dyDescent="0.2">
      <c r="E62" s="113"/>
      <c r="F62" s="113"/>
      <c r="G62" s="113"/>
    </row>
    <row r="63" spans="1:14" x14ac:dyDescent="0.2">
      <c r="E63" s="113"/>
      <c r="F63" s="179"/>
      <c r="G63" s="113"/>
    </row>
    <row r="64" spans="1:14" x14ac:dyDescent="0.2">
      <c r="B64" s="177"/>
      <c r="C64" s="178"/>
      <c r="D64" s="178"/>
      <c r="E64" s="180"/>
      <c r="F64" s="181"/>
      <c r="G64" s="113"/>
    </row>
    <row r="65" spans="5:7" x14ac:dyDescent="0.2">
      <c r="E65" s="113"/>
      <c r="F65" s="113"/>
      <c r="G65" s="113"/>
    </row>
    <row r="66" spans="5:7" x14ac:dyDescent="0.2">
      <c r="E66" s="113"/>
      <c r="F66" s="113"/>
      <c r="G66" s="113"/>
    </row>
  </sheetData>
  <pageMargins left="0.7" right="0.7" top="0.75" bottom="0.75" header="0.3" footer="0.3"/>
  <pageSetup paperSize="8"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workbookViewId="0">
      <selection activeCell="D23" sqref="D23"/>
    </sheetView>
  </sheetViews>
  <sheetFormatPr defaultRowHeight="12.75" x14ac:dyDescent="0.2"/>
  <cols>
    <col min="1" max="1" width="54.109375" style="80" customWidth="1"/>
    <col min="2" max="4" width="8.88671875" style="80"/>
    <col min="5" max="5" width="48.44140625" style="80" customWidth="1"/>
    <col min="6" max="16384" width="8.88671875" style="80"/>
  </cols>
  <sheetData>
    <row r="1" spans="1:5" ht="19.5" x14ac:dyDescent="0.3">
      <c r="A1" s="89" t="s">
        <v>169</v>
      </c>
      <c r="B1" s="79"/>
      <c r="C1" s="79"/>
      <c r="D1" s="79"/>
      <c r="E1" s="79"/>
    </row>
    <row r="2" spans="1:5" x14ac:dyDescent="0.2">
      <c r="A2" s="79"/>
      <c r="B2" s="79"/>
      <c r="C2" s="79"/>
      <c r="D2" s="79"/>
      <c r="E2" s="79"/>
    </row>
    <row r="3" spans="1:5" ht="25.5" x14ac:dyDescent="0.2">
      <c r="A3" s="81" t="s">
        <v>170</v>
      </c>
      <c r="B3" s="81" t="s">
        <v>171</v>
      </c>
      <c r="C3" s="81" t="s">
        <v>172</v>
      </c>
      <c r="D3" s="81" t="s">
        <v>6</v>
      </c>
      <c r="E3" s="79"/>
    </row>
    <row r="4" spans="1:5" ht="38.25" x14ac:dyDescent="0.2">
      <c r="A4" s="79" t="s">
        <v>173</v>
      </c>
      <c r="B4" s="79">
        <v>8</v>
      </c>
      <c r="C4" s="79">
        <v>550</v>
      </c>
      <c r="D4" s="82">
        <f>B4*C4</f>
        <v>4400</v>
      </c>
      <c r="E4" s="79"/>
    </row>
    <row r="5" spans="1:5" x14ac:dyDescent="0.2">
      <c r="A5" s="79" t="s">
        <v>174</v>
      </c>
      <c r="B5" s="79">
        <v>2</v>
      </c>
      <c r="C5" s="79">
        <v>550</v>
      </c>
      <c r="D5" s="82">
        <f t="shared" ref="D5:D9" si="0">B5*C5</f>
        <v>1100</v>
      </c>
      <c r="E5" s="79"/>
    </row>
    <row r="6" spans="1:5" x14ac:dyDescent="0.2">
      <c r="A6" s="83" t="s">
        <v>175</v>
      </c>
      <c r="B6" s="83">
        <v>2</v>
      </c>
      <c r="C6" s="83">
        <v>550</v>
      </c>
      <c r="D6" s="84">
        <f t="shared" si="0"/>
        <v>1100</v>
      </c>
      <c r="E6" s="83"/>
    </row>
    <row r="7" spans="1:5" x14ac:dyDescent="0.2">
      <c r="A7" s="79" t="s">
        <v>176</v>
      </c>
      <c r="B7" s="79">
        <v>3</v>
      </c>
      <c r="C7" s="79">
        <v>550</v>
      </c>
      <c r="D7" s="82">
        <f t="shared" si="0"/>
        <v>1650</v>
      </c>
      <c r="E7" s="79"/>
    </row>
    <row r="8" spans="1:5" x14ac:dyDescent="0.2">
      <c r="A8" s="79" t="s">
        <v>177</v>
      </c>
      <c r="B8" s="79">
        <v>2</v>
      </c>
      <c r="C8" s="79">
        <v>550</v>
      </c>
      <c r="D8" s="82">
        <f t="shared" si="0"/>
        <v>1100</v>
      </c>
      <c r="E8" s="79"/>
    </row>
    <row r="9" spans="1:5" x14ac:dyDescent="0.2">
      <c r="A9" s="79" t="s">
        <v>178</v>
      </c>
      <c r="B9" s="79">
        <v>4</v>
      </c>
      <c r="C9" s="79">
        <v>550</v>
      </c>
      <c r="D9" s="82">
        <f t="shared" si="0"/>
        <v>2200</v>
      </c>
      <c r="E9" s="79"/>
    </row>
    <row r="10" spans="1:5" x14ac:dyDescent="0.2">
      <c r="A10" s="79"/>
      <c r="B10" s="79"/>
      <c r="C10" s="79"/>
      <c r="D10" s="85">
        <f>SUM(D4:D9)</f>
        <v>11550</v>
      </c>
      <c r="E10" s="79"/>
    </row>
    <row r="11" spans="1:5" x14ac:dyDescent="0.2">
      <c r="A11" s="81" t="s">
        <v>179</v>
      </c>
      <c r="B11" s="79"/>
      <c r="C11" s="79"/>
      <c r="D11" s="82"/>
      <c r="E11" s="79"/>
    </row>
    <row r="12" spans="1:5" x14ac:dyDescent="0.2">
      <c r="A12" s="83" t="s">
        <v>180</v>
      </c>
      <c r="B12" s="83">
        <v>16</v>
      </c>
      <c r="C12" s="83">
        <v>550</v>
      </c>
      <c r="D12" s="84">
        <f>B12*C12</f>
        <v>8800</v>
      </c>
      <c r="E12" s="83" t="s">
        <v>181</v>
      </c>
    </row>
    <row r="13" spans="1:5" x14ac:dyDescent="0.2">
      <c r="A13" s="83" t="s">
        <v>182</v>
      </c>
      <c r="B13" s="83">
        <v>1</v>
      </c>
      <c r="C13" s="83">
        <v>550</v>
      </c>
      <c r="D13" s="84">
        <f t="shared" ref="D13:D15" si="1">B13*C13</f>
        <v>550</v>
      </c>
      <c r="E13" s="83"/>
    </row>
    <row r="14" spans="1:5" x14ac:dyDescent="0.2">
      <c r="A14" s="83" t="s">
        <v>183</v>
      </c>
      <c r="B14" s="83">
        <v>5</v>
      </c>
      <c r="C14" s="83">
        <v>550</v>
      </c>
      <c r="D14" s="84">
        <f t="shared" si="1"/>
        <v>2750</v>
      </c>
      <c r="E14" s="83"/>
    </row>
    <row r="15" spans="1:5" x14ac:dyDescent="0.2">
      <c r="A15" s="83" t="s">
        <v>184</v>
      </c>
      <c r="B15" s="83">
        <v>6</v>
      </c>
      <c r="C15" s="83">
        <v>550</v>
      </c>
      <c r="D15" s="84">
        <f t="shared" si="1"/>
        <v>3300</v>
      </c>
      <c r="E15" s="83"/>
    </row>
    <row r="16" spans="1:5" x14ac:dyDescent="0.2">
      <c r="A16" s="79"/>
      <c r="B16" s="79"/>
      <c r="C16" s="79"/>
      <c r="D16" s="85">
        <f>SUM(D12:D15)</f>
        <v>15400</v>
      </c>
      <c r="E16" s="79"/>
    </row>
    <row r="17" spans="1:5" x14ac:dyDescent="0.2">
      <c r="A17" s="81" t="s">
        <v>185</v>
      </c>
      <c r="B17" s="79"/>
      <c r="C17" s="79"/>
      <c r="D17" s="85"/>
      <c r="E17" s="79"/>
    </row>
    <row r="18" spans="1:5" x14ac:dyDescent="0.2">
      <c r="A18" s="79" t="s">
        <v>186</v>
      </c>
      <c r="B18" s="79"/>
      <c r="C18" s="79"/>
      <c r="D18" s="82">
        <v>300</v>
      </c>
      <c r="E18" s="79"/>
    </row>
    <row r="19" spans="1:5" x14ac:dyDescent="0.2">
      <c r="A19" s="79" t="s">
        <v>187</v>
      </c>
      <c r="B19" s="79">
        <v>4</v>
      </c>
      <c r="C19" s="79">
        <v>550</v>
      </c>
      <c r="D19" s="82">
        <f>B19*C19</f>
        <v>2200</v>
      </c>
      <c r="E19" s="79" t="s">
        <v>188</v>
      </c>
    </row>
    <row r="20" spans="1:5" x14ac:dyDescent="0.2">
      <c r="A20" s="83" t="s">
        <v>189</v>
      </c>
      <c r="B20" s="83">
        <v>2</v>
      </c>
      <c r="C20" s="83">
        <v>550</v>
      </c>
      <c r="D20" s="84">
        <f>B20*C20</f>
        <v>1100</v>
      </c>
      <c r="E20" s="83" t="s">
        <v>190</v>
      </c>
    </row>
    <row r="21" spans="1:5" x14ac:dyDescent="0.2">
      <c r="A21" s="209" t="s">
        <v>191</v>
      </c>
      <c r="B21" s="209"/>
      <c r="C21" s="209"/>
      <c r="D21" s="220">
        <v>2030</v>
      </c>
    </row>
    <row r="22" spans="1:5" x14ac:dyDescent="0.2">
      <c r="A22" s="80" t="s">
        <v>192</v>
      </c>
      <c r="D22" s="176">
        <v>50</v>
      </c>
    </row>
    <row r="23" spans="1:5" x14ac:dyDescent="0.2">
      <c r="A23" s="79"/>
      <c r="B23" s="79"/>
      <c r="C23" s="79"/>
      <c r="D23" s="85">
        <f>SUM(D18:D22)</f>
        <v>5680</v>
      </c>
      <c r="E23" s="79"/>
    </row>
    <row r="24" spans="1:5" x14ac:dyDescent="0.2">
      <c r="A24" s="79"/>
      <c r="B24" s="79"/>
      <c r="C24" s="79"/>
      <c r="D24" s="85"/>
      <c r="E24" s="79"/>
    </row>
    <row r="25" spans="1:5" x14ac:dyDescent="0.2">
      <c r="A25" s="88" t="s">
        <v>193</v>
      </c>
      <c r="B25" s="86"/>
      <c r="C25" s="86"/>
      <c r="D25" s="87">
        <f>D10+D16+D23</f>
        <v>32630</v>
      </c>
      <c r="E25" s="79"/>
    </row>
  </sheetData>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sqref="A1:B1"/>
    </sheetView>
  </sheetViews>
  <sheetFormatPr defaultRowHeight="15" x14ac:dyDescent="0.2"/>
  <cols>
    <col min="1" max="1" width="30.109375" customWidth="1"/>
    <col min="2" max="2" width="9.21875" bestFit="1" customWidth="1"/>
    <col min="3" max="3" width="3.88671875" bestFit="1" customWidth="1"/>
    <col min="4" max="4" width="7.44140625" bestFit="1" customWidth="1"/>
  </cols>
  <sheetData>
    <row r="1" spans="1:4" ht="19.5" x14ac:dyDescent="0.2">
      <c r="A1" s="228" t="s">
        <v>194</v>
      </c>
      <c r="B1" s="228"/>
      <c r="C1" s="182"/>
      <c r="D1" s="182"/>
    </row>
    <row r="2" spans="1:4" ht="15.75" thickBot="1" x14ac:dyDescent="0.25">
      <c r="A2" s="182"/>
      <c r="B2" s="182"/>
      <c r="C2" s="182"/>
      <c r="D2" s="182"/>
    </row>
    <row r="3" spans="1:4" ht="15.75" x14ac:dyDescent="0.2">
      <c r="A3" s="183" t="s">
        <v>195</v>
      </c>
      <c r="B3" s="184"/>
      <c r="C3" s="184"/>
      <c r="D3" s="185"/>
    </row>
    <row r="4" spans="1:4" x14ac:dyDescent="0.2">
      <c r="A4" s="186" t="s">
        <v>196</v>
      </c>
      <c r="B4" s="187"/>
      <c r="C4" s="187"/>
      <c r="D4" s="188"/>
    </row>
    <row r="5" spans="1:4" ht="15.75" x14ac:dyDescent="0.2">
      <c r="A5" s="189" t="s">
        <v>197</v>
      </c>
      <c r="B5" s="190" t="s">
        <v>198</v>
      </c>
      <c r="C5" s="190" t="s">
        <v>199</v>
      </c>
      <c r="D5" s="191" t="s">
        <v>200</v>
      </c>
    </row>
    <row r="6" spans="1:4" x14ac:dyDescent="0.2">
      <c r="A6" s="186" t="s">
        <v>201</v>
      </c>
      <c r="B6" s="187">
        <v>1025</v>
      </c>
      <c r="C6" s="187">
        <v>4</v>
      </c>
      <c r="D6" s="192">
        <v>4100</v>
      </c>
    </row>
    <row r="7" spans="1:4" x14ac:dyDescent="0.2">
      <c r="A7" s="186" t="s">
        <v>202</v>
      </c>
      <c r="B7" s="187">
        <v>300</v>
      </c>
      <c r="C7" s="187">
        <v>4</v>
      </c>
      <c r="D7" s="192">
        <v>1200</v>
      </c>
    </row>
    <row r="8" spans="1:4" x14ac:dyDescent="0.2">
      <c r="A8" s="186" t="s">
        <v>203</v>
      </c>
      <c r="B8" s="187">
        <v>160</v>
      </c>
      <c r="C8" s="187">
        <v>1</v>
      </c>
      <c r="D8" s="192">
        <v>160</v>
      </c>
    </row>
    <row r="9" spans="1:4" x14ac:dyDescent="0.2">
      <c r="A9" s="186" t="s">
        <v>204</v>
      </c>
      <c r="B9" s="187">
        <v>795</v>
      </c>
      <c r="C9" s="187">
        <v>1</v>
      </c>
      <c r="D9" s="192">
        <v>795</v>
      </c>
    </row>
    <row r="10" spans="1:4" ht="16.5" thickBot="1" x14ac:dyDescent="0.25">
      <c r="A10" s="193" t="s">
        <v>205</v>
      </c>
      <c r="B10" s="194"/>
      <c r="C10" s="194"/>
      <c r="D10" s="195">
        <v>6095</v>
      </c>
    </row>
    <row r="11" spans="1:4" ht="15.75" thickBot="1" x14ac:dyDescent="0.25">
      <c r="A11" s="182"/>
      <c r="B11" s="182"/>
      <c r="C11" s="182"/>
      <c r="D11" s="182"/>
    </row>
    <row r="12" spans="1:4" ht="15.75" x14ac:dyDescent="0.2">
      <c r="A12" s="183" t="s">
        <v>206</v>
      </c>
      <c r="B12" s="196" t="s">
        <v>207</v>
      </c>
      <c r="C12" s="196" t="s">
        <v>199</v>
      </c>
      <c r="D12" s="197" t="s">
        <v>6</v>
      </c>
    </row>
    <row r="13" spans="1:4" x14ac:dyDescent="0.2">
      <c r="A13" s="186" t="s">
        <v>208</v>
      </c>
      <c r="B13" s="198">
        <v>780</v>
      </c>
      <c r="C13" s="187">
        <v>4</v>
      </c>
      <c r="D13" s="192">
        <v>3120</v>
      </c>
    </row>
    <row r="14" spans="1:4" x14ac:dyDescent="0.2">
      <c r="A14" s="186" t="s">
        <v>209</v>
      </c>
      <c r="B14" s="198">
        <v>865</v>
      </c>
      <c r="C14" s="187">
        <v>4</v>
      </c>
      <c r="D14" s="192">
        <v>3460</v>
      </c>
    </row>
    <row r="15" spans="1:4" x14ac:dyDescent="0.2">
      <c r="A15" s="186" t="s">
        <v>202</v>
      </c>
      <c r="B15" s="198">
        <v>160</v>
      </c>
      <c r="C15" s="187">
        <v>4</v>
      </c>
      <c r="D15" s="192">
        <v>640</v>
      </c>
    </row>
    <row r="16" spans="1:4" x14ac:dyDescent="0.2">
      <c r="A16" s="186" t="s">
        <v>203</v>
      </c>
      <c r="B16" s="198">
        <v>90</v>
      </c>
      <c r="C16" s="187">
        <v>1</v>
      </c>
      <c r="D16" s="192">
        <v>90</v>
      </c>
    </row>
    <row r="17" spans="1:4" x14ac:dyDescent="0.2">
      <c r="A17" s="186" t="s">
        <v>210</v>
      </c>
      <c r="B17" s="198">
        <v>520</v>
      </c>
      <c r="C17" s="187">
        <v>1</v>
      </c>
      <c r="D17" s="192">
        <v>520</v>
      </c>
    </row>
    <row r="18" spans="1:4" ht="16.5" thickBot="1" x14ac:dyDescent="0.25">
      <c r="A18" s="193" t="s">
        <v>211</v>
      </c>
      <c r="B18" s="194"/>
      <c r="C18" s="194"/>
      <c r="D18" s="195">
        <v>4370</v>
      </c>
    </row>
    <row r="19" spans="1:4" ht="15.75" thickBot="1" x14ac:dyDescent="0.25">
      <c r="A19" s="182"/>
      <c r="B19" s="182"/>
      <c r="C19" s="182"/>
      <c r="D19" s="182"/>
    </row>
    <row r="20" spans="1:4" ht="15.75" x14ac:dyDescent="0.2">
      <c r="A20" s="183" t="s">
        <v>212</v>
      </c>
      <c r="B20" s="196" t="s">
        <v>207</v>
      </c>
      <c r="C20" s="196" t="s">
        <v>199</v>
      </c>
      <c r="D20" s="197" t="s">
        <v>6</v>
      </c>
    </row>
    <row r="21" spans="1:4" x14ac:dyDescent="0.2">
      <c r="A21" s="186" t="s">
        <v>213</v>
      </c>
      <c r="B21" s="198">
        <v>589</v>
      </c>
      <c r="C21" s="187">
        <v>4</v>
      </c>
      <c r="D21" s="192">
        <v>2356</v>
      </c>
    </row>
    <row r="22" spans="1:4" x14ac:dyDescent="0.2">
      <c r="A22" s="186" t="s">
        <v>214</v>
      </c>
      <c r="B22" s="198">
        <v>338</v>
      </c>
      <c r="C22" s="187">
        <v>4</v>
      </c>
      <c r="D22" s="192">
        <v>1352</v>
      </c>
    </row>
    <row r="23" spans="1:4" x14ac:dyDescent="0.2">
      <c r="A23" s="186" t="s">
        <v>203</v>
      </c>
      <c r="B23" s="198">
        <v>308</v>
      </c>
      <c r="C23" s="187">
        <v>1</v>
      </c>
      <c r="D23" s="192">
        <v>308</v>
      </c>
    </row>
    <row r="24" spans="1:4" x14ac:dyDescent="0.2">
      <c r="A24" s="186" t="s">
        <v>215</v>
      </c>
      <c r="B24" s="198">
        <v>910</v>
      </c>
      <c r="C24" s="187">
        <v>1</v>
      </c>
      <c r="D24" s="192">
        <v>910</v>
      </c>
    </row>
    <row r="25" spans="1:4" x14ac:dyDescent="0.2">
      <c r="A25" s="186" t="s">
        <v>216</v>
      </c>
      <c r="B25" s="198">
        <v>2880</v>
      </c>
      <c r="C25" s="187">
        <v>1</v>
      </c>
      <c r="D25" s="192">
        <v>2880</v>
      </c>
    </row>
    <row r="26" spans="1:4" x14ac:dyDescent="0.2">
      <c r="A26" s="186" t="s">
        <v>217</v>
      </c>
      <c r="B26" s="198">
        <v>660</v>
      </c>
      <c r="C26" s="187">
        <v>1</v>
      </c>
      <c r="D26" s="192">
        <v>660</v>
      </c>
    </row>
    <row r="27" spans="1:4" x14ac:dyDescent="0.2">
      <c r="A27" s="186" t="s">
        <v>217</v>
      </c>
      <c r="B27" s="198">
        <v>495</v>
      </c>
      <c r="C27" s="187">
        <v>3</v>
      </c>
      <c r="D27" s="192">
        <v>1485</v>
      </c>
    </row>
    <row r="28" spans="1:4" x14ac:dyDescent="0.2">
      <c r="A28" s="186" t="s">
        <v>218</v>
      </c>
      <c r="B28" s="198">
        <v>40</v>
      </c>
      <c r="C28" s="187">
        <v>8</v>
      </c>
      <c r="D28" s="192">
        <v>320</v>
      </c>
    </row>
    <row r="29" spans="1:4" ht="15.75" x14ac:dyDescent="0.2">
      <c r="A29" s="199" t="s">
        <v>219</v>
      </c>
      <c r="B29" s="200"/>
      <c r="C29" s="200"/>
      <c r="D29" s="201">
        <v>10271</v>
      </c>
    </row>
    <row r="30" spans="1:4" ht="16.5" thickBot="1" x14ac:dyDescent="0.25">
      <c r="A30" s="193" t="s">
        <v>220</v>
      </c>
      <c r="B30" s="194"/>
      <c r="C30" s="194"/>
      <c r="D30" s="195">
        <v>6481</v>
      </c>
    </row>
    <row r="31" spans="1:4" ht="15.75" thickBot="1" x14ac:dyDescent="0.25">
      <c r="A31" s="182"/>
      <c r="B31" s="182"/>
      <c r="C31" s="182"/>
      <c r="D31" s="182"/>
    </row>
    <row r="32" spans="1:4" ht="15.75" x14ac:dyDescent="0.2">
      <c r="A32" s="183" t="s">
        <v>221</v>
      </c>
      <c r="B32" s="196"/>
      <c r="C32" s="196"/>
      <c r="D32" s="197"/>
    </row>
    <row r="33" spans="1:4" ht="15.75" x14ac:dyDescent="0.2">
      <c r="A33" s="189" t="s">
        <v>222</v>
      </c>
      <c r="B33" s="190" t="s">
        <v>207</v>
      </c>
      <c r="C33" s="190" t="s">
        <v>199</v>
      </c>
      <c r="D33" s="191" t="s">
        <v>6</v>
      </c>
    </row>
    <row r="34" spans="1:4" x14ac:dyDescent="0.2">
      <c r="A34" s="186" t="s">
        <v>223</v>
      </c>
      <c r="B34" s="187">
        <v>550</v>
      </c>
      <c r="C34" s="187">
        <v>4</v>
      </c>
      <c r="D34" s="188">
        <v>2200</v>
      </c>
    </row>
    <row r="35" spans="1:4" x14ac:dyDescent="0.2">
      <c r="A35" s="186" t="s">
        <v>224</v>
      </c>
      <c r="B35" s="187">
        <v>250</v>
      </c>
      <c r="C35" s="187">
        <v>4</v>
      </c>
      <c r="D35" s="188">
        <v>1000</v>
      </c>
    </row>
    <row r="36" spans="1:4" x14ac:dyDescent="0.2">
      <c r="A36" s="186" t="s">
        <v>225</v>
      </c>
      <c r="B36" s="187">
        <v>650</v>
      </c>
      <c r="C36" s="187">
        <v>4</v>
      </c>
      <c r="D36" s="188">
        <v>2600</v>
      </c>
    </row>
    <row r="37" spans="1:4" x14ac:dyDescent="0.2">
      <c r="A37" s="186" t="s">
        <v>203</v>
      </c>
      <c r="B37" s="187">
        <v>250</v>
      </c>
      <c r="C37" s="187">
        <v>1</v>
      </c>
      <c r="D37" s="188">
        <v>250</v>
      </c>
    </row>
    <row r="38" spans="1:4" x14ac:dyDescent="0.2">
      <c r="A38" s="186" t="s">
        <v>216</v>
      </c>
      <c r="B38" s="187">
        <v>1600</v>
      </c>
      <c r="C38" s="187">
        <v>1</v>
      </c>
      <c r="D38" s="188">
        <v>1600</v>
      </c>
    </row>
    <row r="39" spans="1:4" x14ac:dyDescent="0.2">
      <c r="A39" s="186" t="s">
        <v>226</v>
      </c>
      <c r="B39" s="187">
        <v>800</v>
      </c>
      <c r="C39" s="187">
        <v>1</v>
      </c>
      <c r="D39" s="188">
        <v>800</v>
      </c>
    </row>
    <row r="40" spans="1:4" ht="16.5" thickBot="1" x14ac:dyDescent="0.25">
      <c r="A40" s="193" t="s">
        <v>227</v>
      </c>
      <c r="B40" s="194"/>
      <c r="C40" s="194"/>
      <c r="D40" s="195">
        <v>8450</v>
      </c>
    </row>
    <row r="41" spans="1:4" x14ac:dyDescent="0.2">
      <c r="A41" s="182"/>
      <c r="B41" s="182"/>
      <c r="C41" s="182"/>
      <c r="D41" s="182"/>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2E05C6428DB54A969E833988FDA3D1" ma:contentTypeVersion="9" ma:contentTypeDescription="Create a new document." ma:contentTypeScope="" ma:versionID="bda285fe35c968e86ec5524d33029258">
  <xsd:schema xmlns:xsd="http://www.w3.org/2001/XMLSchema" xmlns:xs="http://www.w3.org/2001/XMLSchema" xmlns:p="http://schemas.microsoft.com/office/2006/metadata/properties" xmlns:ns2="b3d67127-a589-4638-9e3b-201885fa8063" xmlns:ns3="f212fc2f-ae4e-46d1-8b61-6967c80e3bdb" targetNamespace="http://schemas.microsoft.com/office/2006/metadata/properties" ma:root="true" ma:fieldsID="10d933600a0b747e36f74c601613d628" ns2:_="" ns3:_="">
    <xsd:import namespace="b3d67127-a589-4638-9e3b-201885fa8063"/>
    <xsd:import namespace="f212fc2f-ae4e-46d1-8b61-6967c80e3b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Dat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d67127-a589-4638-9e3b-201885fa80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Date" ma:index="14" nillable="true" ma:displayName="Date" ma:format="DateOnly" ma:internalNam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212fc2f-ae4e-46d1-8b61-6967c80e3bd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b3d67127-a589-4638-9e3b-201885fa806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A007E1-F9E6-4BB6-A597-4E0D805436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d67127-a589-4638-9e3b-201885fa8063"/>
    <ds:schemaRef ds:uri="f212fc2f-ae4e-46d1-8b61-6967c80e3b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71A3E0-70BF-4C0E-BB44-3ABA17BEE065}">
  <ds:schemaRefs>
    <ds:schemaRef ds:uri="http://purl.org/dc/terms/"/>
    <ds:schemaRef ds:uri="f212fc2f-ae4e-46d1-8b61-6967c80e3bdb"/>
    <ds:schemaRef ds:uri="http://schemas.microsoft.com/office/2006/documentManagement/types"/>
    <ds:schemaRef ds:uri="http://schemas.microsoft.com/office/infopath/2007/PartnerControls"/>
    <ds:schemaRef ds:uri="http://purl.org/dc/elements/1.1/"/>
    <ds:schemaRef ds:uri="http://schemas.microsoft.com/office/2006/metadata/properties"/>
    <ds:schemaRef ds:uri="b3d67127-a589-4638-9e3b-201885fa8063"/>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E0FE0F0-7FA3-4F1C-8D03-58771F52EA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Delivery</vt:lpstr>
      <vt:lpstr>Breakdown of consolidation work</vt:lpstr>
      <vt:lpstr>Breakdown of prof fees</vt:lpstr>
      <vt:lpstr>Interpretation Panels</vt:lpstr>
    </vt:vector>
  </TitlesOfParts>
  <Manager/>
  <Company>Allerdale Borough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Donnelly, Amelia</dc:creator>
  <cp:keywords/>
  <dc:description/>
  <cp:lastModifiedBy>Emma, Chapman</cp:lastModifiedBy>
  <cp:revision/>
  <dcterms:created xsi:type="dcterms:W3CDTF">2017-04-03T15:40:51Z</dcterms:created>
  <dcterms:modified xsi:type="dcterms:W3CDTF">2019-03-05T14:08:38Z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vt:lpwstr/>
  </property>
  <property fmtid="{D5CDD505-2E9C-101B-9397-08002B2CF9AE}" pid="3" name="ContentTypeId">
    <vt:lpwstr>0x010100142E05C6428DB54A969E833988FDA3D1</vt:lpwstr>
  </property>
</Properties>
</file>